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LXVII\"/>
    </mc:Choice>
  </mc:AlternateContent>
  <xr:revisionPtr revIDLastSave="0" documentId="8_{0CE52D09-2CC6-445D-9B2D-90EC155C954A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zał.1" sheetId="111" r:id="rId1"/>
    <sheet name="zał.2" sheetId="112" r:id="rId2"/>
    <sheet name="zał.3" sheetId="113" r:id="rId3"/>
    <sheet name="zał.4" sheetId="114" r:id="rId4"/>
    <sheet name="zał.5" sheetId="116" r:id="rId5"/>
    <sheet name="zał.6" sheetId="117" r:id="rId6"/>
    <sheet name="za.7" sheetId="118" r:id="rId7"/>
    <sheet name="zał.8" sheetId="115" r:id="rId8"/>
    <sheet name="zał.9" sheetId="119" r:id="rId9"/>
    <sheet name="zał.10" sheetId="120" r:id="rId10"/>
  </sheets>
  <definedNames>
    <definedName name="_xlnm.Print_Area" localSheetId="0">zał.1!$A$1:$Q$167</definedName>
    <definedName name="_xlnm.Print_Area" localSheetId="1">zał.2!$A$1:$G$27</definedName>
    <definedName name="_xlnm.Print_Area" localSheetId="4">zał.5!$A$1:$F$64</definedName>
    <definedName name="_xlnm.Print_Titles" localSheetId="6">za.7!$7:$13</definedName>
    <definedName name="_xlnm.Print_Titles" localSheetId="0">zał.1!$7:$11</definedName>
    <definedName name="_xlnm.Print_Titles" localSheetId="9">zał.10!$7:$9</definedName>
    <definedName name="_xlnm.Print_Titles" localSheetId="1">zał.2!$7:$8</definedName>
    <definedName name="_xlnm.Print_Titles" localSheetId="2">zał.3!$7:$11</definedName>
    <definedName name="_xlnm.Print_Titles" localSheetId="3">zał.4!$7:$9</definedName>
    <definedName name="_xlnm.Print_Titles" localSheetId="5">zał.6!$7:$13</definedName>
    <definedName name="_xlnm.Print_Titles" localSheetId="7">zał.8!$7:$11</definedName>
    <definedName name="_xlnm.Print_Titles" localSheetId="8">zał.9!$6:$9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20" l="1"/>
  <c r="F91" i="120"/>
  <c r="G88" i="120"/>
  <c r="F88" i="120"/>
  <c r="G85" i="120"/>
  <c r="F85" i="120"/>
  <c r="G82" i="120"/>
  <c r="F82" i="120"/>
  <c r="G79" i="120"/>
  <c r="F79" i="120"/>
  <c r="G76" i="120"/>
  <c r="F76" i="120"/>
  <c r="G73" i="120"/>
  <c r="F73" i="120"/>
  <c r="G70" i="120"/>
  <c r="F70" i="120"/>
  <c r="G67" i="120"/>
  <c r="F67" i="120"/>
  <c r="G64" i="120"/>
  <c r="F64" i="120"/>
  <c r="G61" i="120"/>
  <c r="F61" i="120"/>
  <c r="G58" i="120"/>
  <c r="F58" i="120"/>
  <c r="G55" i="120"/>
  <c r="F55" i="120"/>
  <c r="G52" i="120"/>
  <c r="F52" i="120"/>
  <c r="G49" i="120"/>
  <c r="F49" i="120"/>
  <c r="G46" i="120"/>
  <c r="F46" i="120"/>
  <c r="G43" i="120"/>
  <c r="F43" i="120"/>
  <c r="G40" i="120"/>
  <c r="F40" i="120"/>
  <c r="G37" i="120"/>
  <c r="F37" i="120"/>
  <c r="G34" i="120"/>
  <c r="F34" i="120"/>
  <c r="G31" i="120"/>
  <c r="F31" i="120"/>
  <c r="G28" i="120"/>
  <c r="F28" i="120"/>
  <c r="G25" i="120"/>
  <c r="F25" i="120"/>
  <c r="G22" i="120"/>
  <c r="F22" i="120"/>
  <c r="G19" i="120"/>
  <c r="F19" i="120"/>
  <c r="G16" i="120"/>
  <c r="F16" i="120"/>
  <c r="G11" i="120"/>
  <c r="F11" i="120"/>
  <c r="G10" i="120"/>
  <c r="F10" i="120"/>
  <c r="N598" i="119"/>
  <c r="M598" i="119"/>
  <c r="K598" i="119"/>
  <c r="J598" i="119"/>
  <c r="I598" i="119"/>
  <c r="L597" i="119"/>
  <c r="I597" i="119"/>
  <c r="H597" i="119" s="1"/>
  <c r="L596" i="119"/>
  <c r="I596" i="119"/>
  <c r="H596" i="119" s="1"/>
  <c r="N595" i="119"/>
  <c r="M595" i="119"/>
  <c r="L595" i="119"/>
  <c r="K595" i="119"/>
  <c r="J595" i="119"/>
  <c r="I595" i="119" s="1"/>
  <c r="H595" i="119" s="1"/>
  <c r="L594" i="119"/>
  <c r="I594" i="119"/>
  <c r="H594" i="119" s="1"/>
  <c r="L593" i="119"/>
  <c r="I593" i="119"/>
  <c r="H593" i="119" s="1"/>
  <c r="N592" i="119"/>
  <c r="M592" i="119"/>
  <c r="L592" i="119" s="1"/>
  <c r="K592" i="119"/>
  <c r="J592" i="119"/>
  <c r="I592" i="119"/>
  <c r="H592" i="119" s="1"/>
  <c r="L591" i="119"/>
  <c r="H591" i="119" s="1"/>
  <c r="I591" i="119"/>
  <c r="L590" i="119"/>
  <c r="I590" i="119"/>
  <c r="H590" i="119" s="1"/>
  <c r="N589" i="119"/>
  <c r="M589" i="119"/>
  <c r="L589" i="119"/>
  <c r="K589" i="119"/>
  <c r="J589" i="119"/>
  <c r="I589" i="119" s="1"/>
  <c r="L588" i="119"/>
  <c r="I588" i="119"/>
  <c r="H588" i="119" s="1"/>
  <c r="L587" i="119"/>
  <c r="H587" i="119" s="1"/>
  <c r="I587" i="119"/>
  <c r="N586" i="119"/>
  <c r="M586" i="119"/>
  <c r="L586" i="119" s="1"/>
  <c r="K586" i="119"/>
  <c r="J586" i="119"/>
  <c r="I586" i="119"/>
  <c r="H586" i="119" s="1"/>
  <c r="L585" i="119"/>
  <c r="I585" i="119"/>
  <c r="H585" i="119"/>
  <c r="L584" i="119"/>
  <c r="I584" i="119"/>
  <c r="H584" i="119"/>
  <c r="N583" i="119"/>
  <c r="L583" i="119" s="1"/>
  <c r="M583" i="119"/>
  <c r="K583" i="119"/>
  <c r="J583" i="119"/>
  <c r="I583" i="119" s="1"/>
  <c r="H583" i="119"/>
  <c r="L582" i="119"/>
  <c r="I582" i="119"/>
  <c r="L581" i="119"/>
  <c r="I581" i="119"/>
  <c r="H581" i="119"/>
  <c r="N580" i="119"/>
  <c r="M580" i="119"/>
  <c r="L580" i="119"/>
  <c r="K580" i="119"/>
  <c r="I580" i="119" s="1"/>
  <c r="H580" i="119" s="1"/>
  <c r="J580" i="119"/>
  <c r="L579" i="119"/>
  <c r="I579" i="119"/>
  <c r="H579" i="119"/>
  <c r="L578" i="119"/>
  <c r="I578" i="119"/>
  <c r="N577" i="119"/>
  <c r="M577" i="119"/>
  <c r="L577" i="119"/>
  <c r="K577" i="119"/>
  <c r="J577" i="119"/>
  <c r="I577" i="119"/>
  <c r="H577" i="119" s="1"/>
  <c r="L576" i="119"/>
  <c r="I576" i="119"/>
  <c r="H576" i="119" s="1"/>
  <c r="L575" i="119"/>
  <c r="I575" i="119"/>
  <c r="H575" i="119"/>
  <c r="N574" i="119"/>
  <c r="M574" i="119"/>
  <c r="L574" i="119" s="1"/>
  <c r="K574" i="119"/>
  <c r="J574" i="119"/>
  <c r="I574" i="119"/>
  <c r="L573" i="119"/>
  <c r="H573" i="119" s="1"/>
  <c r="I573" i="119"/>
  <c r="L572" i="119"/>
  <c r="I572" i="119"/>
  <c r="H572" i="119" s="1"/>
  <c r="N571" i="119"/>
  <c r="M571" i="119"/>
  <c r="L571" i="119"/>
  <c r="K571" i="119"/>
  <c r="J571" i="119"/>
  <c r="L570" i="119"/>
  <c r="I570" i="119"/>
  <c r="H570" i="119" s="1"/>
  <c r="L569" i="119"/>
  <c r="I569" i="119"/>
  <c r="H569" i="119" s="1"/>
  <c r="N568" i="119"/>
  <c r="M568" i="119"/>
  <c r="L568" i="119" s="1"/>
  <c r="K568" i="119"/>
  <c r="J568" i="119"/>
  <c r="I568" i="119"/>
  <c r="H568" i="119"/>
  <c r="L567" i="119"/>
  <c r="H567" i="119" s="1"/>
  <c r="I567" i="119"/>
  <c r="L566" i="119"/>
  <c r="I566" i="119"/>
  <c r="H566" i="119" s="1"/>
  <c r="N565" i="119"/>
  <c r="M565" i="119"/>
  <c r="L565" i="119" s="1"/>
  <c r="K565" i="119"/>
  <c r="J565" i="119"/>
  <c r="I565" i="119" s="1"/>
  <c r="H565" i="119" s="1"/>
  <c r="L564" i="119"/>
  <c r="I564" i="119"/>
  <c r="H564" i="119" s="1"/>
  <c r="L563" i="119"/>
  <c r="H563" i="119" s="1"/>
  <c r="I563" i="119"/>
  <c r="N562" i="119"/>
  <c r="M562" i="119"/>
  <c r="L562" i="119" s="1"/>
  <c r="K562" i="119"/>
  <c r="J562" i="119"/>
  <c r="I562" i="119"/>
  <c r="H562" i="119" s="1"/>
  <c r="L561" i="119"/>
  <c r="I561" i="119"/>
  <c r="H561" i="119"/>
  <c r="L560" i="119"/>
  <c r="I560" i="119"/>
  <c r="H560" i="119"/>
  <c r="N559" i="119"/>
  <c r="L559" i="119" s="1"/>
  <c r="H559" i="119" s="1"/>
  <c r="M559" i="119"/>
  <c r="K559" i="119"/>
  <c r="J559" i="119"/>
  <c r="I559" i="119" s="1"/>
  <c r="L558" i="119"/>
  <c r="I558" i="119"/>
  <c r="H558" i="119" s="1"/>
  <c r="L557" i="119"/>
  <c r="I557" i="119"/>
  <c r="H557" i="119"/>
  <c r="N556" i="119"/>
  <c r="M556" i="119"/>
  <c r="L556" i="119"/>
  <c r="K556" i="119"/>
  <c r="I556" i="119" s="1"/>
  <c r="J556" i="119"/>
  <c r="L555" i="119"/>
  <c r="I555" i="119"/>
  <c r="H555" i="119"/>
  <c r="L554" i="119"/>
  <c r="I554" i="119"/>
  <c r="N553" i="119"/>
  <c r="M553" i="119"/>
  <c r="L553" i="119"/>
  <c r="K553" i="119"/>
  <c r="J553" i="119"/>
  <c r="I553" i="119" s="1"/>
  <c r="H553" i="119" s="1"/>
  <c r="L552" i="119"/>
  <c r="I552" i="119"/>
  <c r="H552" i="119" s="1"/>
  <c r="L551" i="119"/>
  <c r="I551" i="119"/>
  <c r="H551" i="119"/>
  <c r="N550" i="119"/>
  <c r="M550" i="119"/>
  <c r="K550" i="119"/>
  <c r="J550" i="119"/>
  <c r="I550" i="119"/>
  <c r="L549" i="119"/>
  <c r="I549" i="119"/>
  <c r="H549" i="119"/>
  <c r="L548" i="119"/>
  <c r="I548" i="119"/>
  <c r="H548" i="119" s="1"/>
  <c r="N547" i="119"/>
  <c r="M547" i="119"/>
  <c r="L547" i="119"/>
  <c r="K547" i="119"/>
  <c r="J547" i="119"/>
  <c r="I547" i="119" s="1"/>
  <c r="H547" i="119" s="1"/>
  <c r="L546" i="119"/>
  <c r="I546" i="119"/>
  <c r="H546" i="119" s="1"/>
  <c r="L545" i="119"/>
  <c r="I545" i="119"/>
  <c r="H545" i="119" s="1"/>
  <c r="L544" i="119"/>
  <c r="I544" i="119"/>
  <c r="H544" i="119" s="1"/>
  <c r="L543" i="119"/>
  <c r="I543" i="119"/>
  <c r="H543" i="119"/>
  <c r="L542" i="119"/>
  <c r="I542" i="119"/>
  <c r="N541" i="119"/>
  <c r="M541" i="119"/>
  <c r="L541" i="119"/>
  <c r="K541" i="119"/>
  <c r="J541" i="119"/>
  <c r="I541" i="119"/>
  <c r="H541" i="119"/>
  <c r="L540" i="119"/>
  <c r="I540" i="119"/>
  <c r="H540" i="119" s="1"/>
  <c r="L539" i="119"/>
  <c r="I539" i="119"/>
  <c r="H539" i="119"/>
  <c r="N538" i="119"/>
  <c r="M538" i="119"/>
  <c r="L538" i="119" s="1"/>
  <c r="K538" i="119"/>
  <c r="J538" i="119"/>
  <c r="I538" i="119"/>
  <c r="L537" i="119"/>
  <c r="I537" i="119"/>
  <c r="H537" i="119"/>
  <c r="L536" i="119"/>
  <c r="I536" i="119"/>
  <c r="H536" i="119" s="1"/>
  <c r="N535" i="119"/>
  <c r="M535" i="119"/>
  <c r="L535" i="119"/>
  <c r="K535" i="119"/>
  <c r="J535" i="119"/>
  <c r="L534" i="119"/>
  <c r="I534" i="119"/>
  <c r="H534" i="119" s="1"/>
  <c r="L533" i="119"/>
  <c r="I533" i="119"/>
  <c r="H533" i="119" s="1"/>
  <c r="N532" i="119"/>
  <c r="M532" i="119"/>
  <c r="L532" i="119" s="1"/>
  <c r="K532" i="119"/>
  <c r="J532" i="119"/>
  <c r="I532" i="119"/>
  <c r="H532" i="119"/>
  <c r="L531" i="119"/>
  <c r="H531" i="119" s="1"/>
  <c r="I531" i="119"/>
  <c r="L530" i="119"/>
  <c r="I530" i="119"/>
  <c r="H530" i="119" s="1"/>
  <c r="N529" i="119"/>
  <c r="M529" i="119"/>
  <c r="L529" i="119" s="1"/>
  <c r="K529" i="119"/>
  <c r="J529" i="119"/>
  <c r="I529" i="119" s="1"/>
  <c r="H529" i="119" s="1"/>
  <c r="L528" i="119"/>
  <c r="I528" i="119"/>
  <c r="H528" i="119"/>
  <c r="L527" i="119"/>
  <c r="H527" i="119" s="1"/>
  <c r="I527" i="119"/>
  <c r="N526" i="119"/>
  <c r="M526" i="119"/>
  <c r="L526" i="119" s="1"/>
  <c r="K526" i="119"/>
  <c r="J526" i="119"/>
  <c r="L525" i="119"/>
  <c r="I525" i="119"/>
  <c r="H525" i="119"/>
  <c r="L524" i="119"/>
  <c r="I524" i="119"/>
  <c r="H524" i="119"/>
  <c r="N523" i="119"/>
  <c r="L523" i="119" s="1"/>
  <c r="H523" i="119" s="1"/>
  <c r="M523" i="119"/>
  <c r="K523" i="119"/>
  <c r="J523" i="119"/>
  <c r="I523" i="119" s="1"/>
  <c r="L522" i="119"/>
  <c r="I522" i="119"/>
  <c r="L521" i="119"/>
  <c r="I521" i="119"/>
  <c r="H521" i="119"/>
  <c r="N520" i="119"/>
  <c r="M520" i="119"/>
  <c r="L520" i="119"/>
  <c r="K520" i="119"/>
  <c r="I520" i="119" s="1"/>
  <c r="H520" i="119" s="1"/>
  <c r="J520" i="119"/>
  <c r="L519" i="119"/>
  <c r="I519" i="119"/>
  <c r="H519" i="119"/>
  <c r="L518" i="119"/>
  <c r="I518" i="119"/>
  <c r="N517" i="119"/>
  <c r="M517" i="119"/>
  <c r="L517" i="119"/>
  <c r="K517" i="119"/>
  <c r="J517" i="119"/>
  <c r="I517" i="119" s="1"/>
  <c r="H517" i="119" s="1"/>
  <c r="L516" i="119"/>
  <c r="I516" i="119"/>
  <c r="H516" i="119" s="1"/>
  <c r="L515" i="119"/>
  <c r="I515" i="119"/>
  <c r="H515" i="119"/>
  <c r="N514" i="119"/>
  <c r="M514" i="119"/>
  <c r="K514" i="119"/>
  <c r="J514" i="119"/>
  <c r="I514" i="119"/>
  <c r="L513" i="119"/>
  <c r="I513" i="119"/>
  <c r="H513" i="119"/>
  <c r="L512" i="119"/>
  <c r="I512" i="119"/>
  <c r="H512" i="119" s="1"/>
  <c r="N511" i="119"/>
  <c r="M511" i="119"/>
  <c r="L511" i="119"/>
  <c r="K511" i="119"/>
  <c r="J511" i="119"/>
  <c r="I511" i="119" s="1"/>
  <c r="L510" i="119"/>
  <c r="I510" i="119"/>
  <c r="H510" i="119" s="1"/>
  <c r="L509" i="119"/>
  <c r="I509" i="119"/>
  <c r="H509" i="119" s="1"/>
  <c r="N508" i="119"/>
  <c r="M508" i="119"/>
  <c r="L508" i="119" s="1"/>
  <c r="K508" i="119"/>
  <c r="J508" i="119"/>
  <c r="I508" i="119"/>
  <c r="L507" i="119"/>
  <c r="H507" i="119" s="1"/>
  <c r="I507" i="119"/>
  <c r="L506" i="119"/>
  <c r="I506" i="119"/>
  <c r="H506" i="119" s="1"/>
  <c r="N505" i="119"/>
  <c r="L505" i="119" s="1"/>
  <c r="M505" i="119"/>
  <c r="K505" i="119"/>
  <c r="J505" i="119"/>
  <c r="I505" i="119" s="1"/>
  <c r="L504" i="119"/>
  <c r="I504" i="119"/>
  <c r="H504" i="119"/>
  <c r="L503" i="119"/>
  <c r="H503" i="119" s="1"/>
  <c r="I503" i="119"/>
  <c r="N502" i="119"/>
  <c r="M502" i="119"/>
  <c r="L502" i="119" s="1"/>
  <c r="K502" i="119"/>
  <c r="J502" i="119"/>
  <c r="I502" i="119"/>
  <c r="H502" i="119" s="1"/>
  <c r="L501" i="119"/>
  <c r="I501" i="119"/>
  <c r="H501" i="119"/>
  <c r="L500" i="119"/>
  <c r="I500" i="119"/>
  <c r="H500" i="119"/>
  <c r="N499" i="119"/>
  <c r="L499" i="119" s="1"/>
  <c r="M499" i="119"/>
  <c r="K499" i="119"/>
  <c r="J499" i="119"/>
  <c r="I499" i="119" s="1"/>
  <c r="H499" i="119" s="1"/>
  <c r="L498" i="119"/>
  <c r="I498" i="119"/>
  <c r="L497" i="119"/>
  <c r="I497" i="119"/>
  <c r="H497" i="119"/>
  <c r="N496" i="119"/>
  <c r="M496" i="119"/>
  <c r="L496" i="119" s="1"/>
  <c r="K496" i="119"/>
  <c r="I496" i="119" s="1"/>
  <c r="J496" i="119"/>
  <c r="L495" i="119"/>
  <c r="I495" i="119"/>
  <c r="H495" i="119"/>
  <c r="L494" i="119"/>
  <c r="I494" i="119"/>
  <c r="N493" i="119"/>
  <c r="M493" i="119"/>
  <c r="L493" i="119"/>
  <c r="K493" i="119"/>
  <c r="J493" i="119"/>
  <c r="I493" i="119"/>
  <c r="H493" i="119"/>
  <c r="L492" i="119"/>
  <c r="I492" i="119"/>
  <c r="H492" i="119" s="1"/>
  <c r="L491" i="119"/>
  <c r="I491" i="119"/>
  <c r="H491" i="119"/>
  <c r="N490" i="119"/>
  <c r="M490" i="119"/>
  <c r="L490" i="119" s="1"/>
  <c r="K490" i="119"/>
  <c r="J490" i="119"/>
  <c r="I490" i="119"/>
  <c r="L489" i="119"/>
  <c r="H489" i="119" s="1"/>
  <c r="I489" i="119"/>
  <c r="L488" i="119"/>
  <c r="I488" i="119"/>
  <c r="H488" i="119" s="1"/>
  <c r="N487" i="119"/>
  <c r="M487" i="119"/>
  <c r="L487" i="119"/>
  <c r="K487" i="119"/>
  <c r="J487" i="119"/>
  <c r="L486" i="119"/>
  <c r="I486" i="119"/>
  <c r="H486" i="119" s="1"/>
  <c r="L485" i="119"/>
  <c r="I485" i="119"/>
  <c r="H485" i="119"/>
  <c r="N484" i="119"/>
  <c r="M484" i="119"/>
  <c r="L484" i="119" s="1"/>
  <c r="K484" i="119"/>
  <c r="I484" i="119" s="1"/>
  <c r="J484" i="119"/>
  <c r="H484" i="119"/>
  <c r="L483" i="119"/>
  <c r="H483" i="119" s="1"/>
  <c r="I483" i="119"/>
  <c r="L482" i="119"/>
  <c r="I482" i="119"/>
  <c r="H482" i="119" s="1"/>
  <c r="N481" i="119"/>
  <c r="M481" i="119"/>
  <c r="L481" i="119" s="1"/>
  <c r="K481" i="119"/>
  <c r="J481" i="119"/>
  <c r="I481" i="119" s="1"/>
  <c r="H481" i="119"/>
  <c r="L480" i="119"/>
  <c r="I480" i="119"/>
  <c r="H480" i="119" s="1"/>
  <c r="L479" i="119"/>
  <c r="H479" i="119" s="1"/>
  <c r="I479" i="119"/>
  <c r="N478" i="119"/>
  <c r="M478" i="119"/>
  <c r="L478" i="119" s="1"/>
  <c r="K478" i="119"/>
  <c r="J478" i="119"/>
  <c r="I478" i="119" s="1"/>
  <c r="H478" i="119" s="1"/>
  <c r="L477" i="119"/>
  <c r="I477" i="119"/>
  <c r="H477" i="119"/>
  <c r="L476" i="119"/>
  <c r="I476" i="119"/>
  <c r="H476" i="119" s="1"/>
  <c r="N475" i="119"/>
  <c r="L475" i="119" s="1"/>
  <c r="M475" i="119"/>
  <c r="K475" i="119"/>
  <c r="J475" i="119"/>
  <c r="I475" i="119" s="1"/>
  <c r="H475" i="119" s="1"/>
  <c r="L474" i="119"/>
  <c r="I474" i="119"/>
  <c r="H474" i="119" s="1"/>
  <c r="L473" i="119"/>
  <c r="I473" i="119"/>
  <c r="H473" i="119"/>
  <c r="N472" i="119"/>
  <c r="M472" i="119"/>
  <c r="L472" i="119" s="1"/>
  <c r="K472" i="119"/>
  <c r="I472" i="119" s="1"/>
  <c r="H472" i="119" s="1"/>
  <c r="J472" i="119"/>
  <c r="L471" i="119"/>
  <c r="I471" i="119"/>
  <c r="H471" i="119"/>
  <c r="L470" i="119"/>
  <c r="I470" i="119"/>
  <c r="H470" i="119" s="1"/>
  <c r="N469" i="119"/>
  <c r="M469" i="119"/>
  <c r="L469" i="119"/>
  <c r="K469" i="119"/>
  <c r="J469" i="119"/>
  <c r="I469" i="119" s="1"/>
  <c r="H469" i="119" s="1"/>
  <c r="L468" i="119"/>
  <c r="I468" i="119"/>
  <c r="H468" i="119" s="1"/>
  <c r="L467" i="119"/>
  <c r="H467" i="119" s="1"/>
  <c r="I467" i="119"/>
  <c r="N466" i="119"/>
  <c r="M466" i="119"/>
  <c r="L466" i="119" s="1"/>
  <c r="K466" i="119"/>
  <c r="J466" i="119"/>
  <c r="I466" i="119"/>
  <c r="L465" i="119"/>
  <c r="I465" i="119"/>
  <c r="H465" i="119" s="1"/>
  <c r="L464" i="119"/>
  <c r="I464" i="119"/>
  <c r="H464" i="119" s="1"/>
  <c r="N463" i="119"/>
  <c r="L463" i="119" s="1"/>
  <c r="M463" i="119"/>
  <c r="K463" i="119"/>
  <c r="J463" i="119"/>
  <c r="L462" i="119"/>
  <c r="I462" i="119"/>
  <c r="H462" i="119" s="1"/>
  <c r="L461" i="119"/>
  <c r="H461" i="119" s="1"/>
  <c r="I461" i="119"/>
  <c r="N460" i="119"/>
  <c r="M460" i="119"/>
  <c r="L460" i="119" s="1"/>
  <c r="K460" i="119"/>
  <c r="I460" i="119" s="1"/>
  <c r="H460" i="119" s="1"/>
  <c r="J460" i="119"/>
  <c r="L459" i="119"/>
  <c r="H459" i="119" s="1"/>
  <c r="I459" i="119"/>
  <c r="L458" i="119"/>
  <c r="I458" i="119"/>
  <c r="H458" i="119" s="1"/>
  <c r="N457" i="119"/>
  <c r="M457" i="119"/>
  <c r="L457" i="119" s="1"/>
  <c r="H457" i="119" s="1"/>
  <c r="K457" i="119"/>
  <c r="J457" i="119"/>
  <c r="I457" i="119" s="1"/>
  <c r="L456" i="119"/>
  <c r="I456" i="119"/>
  <c r="H456" i="119"/>
  <c r="L455" i="119"/>
  <c r="H455" i="119" s="1"/>
  <c r="I455" i="119"/>
  <c r="N454" i="119"/>
  <c r="M454" i="119"/>
  <c r="L454" i="119" s="1"/>
  <c r="K454" i="119"/>
  <c r="J454" i="119"/>
  <c r="I454" i="119"/>
  <c r="H454" i="119" s="1"/>
  <c r="L453" i="119"/>
  <c r="I453" i="119"/>
  <c r="H453" i="119"/>
  <c r="L452" i="119"/>
  <c r="I452" i="119"/>
  <c r="H452" i="119"/>
  <c r="N451" i="119"/>
  <c r="L451" i="119" s="1"/>
  <c r="M451" i="119"/>
  <c r="K451" i="119"/>
  <c r="J451" i="119"/>
  <c r="I451" i="119" s="1"/>
  <c r="H451" i="119"/>
  <c r="L450" i="119"/>
  <c r="I450" i="119"/>
  <c r="L449" i="119"/>
  <c r="I449" i="119"/>
  <c r="H449" i="119"/>
  <c r="N448" i="119"/>
  <c r="M448" i="119"/>
  <c r="L448" i="119"/>
  <c r="K448" i="119"/>
  <c r="I448" i="119" s="1"/>
  <c r="J448" i="119"/>
  <c r="L447" i="119"/>
  <c r="I447" i="119"/>
  <c r="H447" i="119"/>
  <c r="L446" i="119"/>
  <c r="I446" i="119"/>
  <c r="H446" i="119" s="1"/>
  <c r="N445" i="119"/>
  <c r="M445" i="119"/>
  <c r="L445" i="119"/>
  <c r="K445" i="119"/>
  <c r="J445" i="119"/>
  <c r="I445" i="119"/>
  <c r="H445" i="119"/>
  <c r="L444" i="119"/>
  <c r="I444" i="119"/>
  <c r="H444" i="119" s="1"/>
  <c r="L443" i="119"/>
  <c r="H443" i="119" s="1"/>
  <c r="I443" i="119"/>
  <c r="N442" i="119"/>
  <c r="M442" i="119"/>
  <c r="L442" i="119" s="1"/>
  <c r="K442" i="119"/>
  <c r="J442" i="119"/>
  <c r="I442" i="119"/>
  <c r="H442" i="119" s="1"/>
  <c r="L441" i="119"/>
  <c r="H441" i="119" s="1"/>
  <c r="I441" i="119"/>
  <c r="L440" i="119"/>
  <c r="I440" i="119"/>
  <c r="H440" i="119" s="1"/>
  <c r="N439" i="119"/>
  <c r="M439" i="119"/>
  <c r="L439" i="119"/>
  <c r="K439" i="119"/>
  <c r="J439" i="119"/>
  <c r="L438" i="119"/>
  <c r="I438" i="119"/>
  <c r="H438" i="119" s="1"/>
  <c r="L437" i="119"/>
  <c r="I437" i="119"/>
  <c r="H437" i="119" s="1"/>
  <c r="N436" i="119"/>
  <c r="M436" i="119"/>
  <c r="L436" i="119" s="1"/>
  <c r="K436" i="119"/>
  <c r="I436" i="119" s="1"/>
  <c r="H436" i="119" s="1"/>
  <c r="J436" i="119"/>
  <c r="L435" i="119"/>
  <c r="H435" i="119" s="1"/>
  <c r="I435" i="119"/>
  <c r="L434" i="119"/>
  <c r="I434" i="119"/>
  <c r="H434" i="119" s="1"/>
  <c r="N433" i="119"/>
  <c r="M433" i="119"/>
  <c r="L433" i="119" s="1"/>
  <c r="H433" i="119" s="1"/>
  <c r="K433" i="119"/>
  <c r="J433" i="119"/>
  <c r="I433" i="119" s="1"/>
  <c r="L432" i="119"/>
  <c r="I432" i="119"/>
  <c r="H432" i="119" s="1"/>
  <c r="L431" i="119"/>
  <c r="H431" i="119" s="1"/>
  <c r="I431" i="119"/>
  <c r="N430" i="119"/>
  <c r="M430" i="119"/>
  <c r="L430" i="119" s="1"/>
  <c r="K430" i="119"/>
  <c r="J430" i="119"/>
  <c r="I430" i="119"/>
  <c r="L429" i="119"/>
  <c r="I429" i="119"/>
  <c r="H429" i="119"/>
  <c r="L428" i="119"/>
  <c r="I428" i="119"/>
  <c r="H428" i="119" s="1"/>
  <c r="N427" i="119"/>
  <c r="L427" i="119" s="1"/>
  <c r="M427" i="119"/>
  <c r="K427" i="119"/>
  <c r="J427" i="119"/>
  <c r="I427" i="119" s="1"/>
  <c r="H427" i="119" s="1"/>
  <c r="L426" i="119"/>
  <c r="I426" i="119"/>
  <c r="L425" i="119"/>
  <c r="I425" i="119"/>
  <c r="H425" i="119"/>
  <c r="N424" i="119"/>
  <c r="M424" i="119"/>
  <c r="L424" i="119" s="1"/>
  <c r="K424" i="119"/>
  <c r="I424" i="119" s="1"/>
  <c r="H424" i="119" s="1"/>
  <c r="J424" i="119"/>
  <c r="L423" i="119"/>
  <c r="H423" i="119" s="1"/>
  <c r="I423" i="119"/>
  <c r="L422" i="119"/>
  <c r="I422" i="119"/>
  <c r="H422" i="119" s="1"/>
  <c r="N421" i="119"/>
  <c r="M421" i="119"/>
  <c r="L421" i="119"/>
  <c r="K421" i="119"/>
  <c r="J421" i="119"/>
  <c r="I421" i="119" s="1"/>
  <c r="H421" i="119" s="1"/>
  <c r="L420" i="119"/>
  <c r="I420" i="119"/>
  <c r="H420" i="119" s="1"/>
  <c r="L419" i="119"/>
  <c r="I419" i="119"/>
  <c r="H419" i="119"/>
  <c r="N418" i="119"/>
  <c r="M418" i="119"/>
  <c r="L418" i="119" s="1"/>
  <c r="K418" i="119"/>
  <c r="J418" i="119"/>
  <c r="I418" i="119"/>
  <c r="L417" i="119"/>
  <c r="I417" i="119"/>
  <c r="H417" i="119" s="1"/>
  <c r="L416" i="119"/>
  <c r="I416" i="119"/>
  <c r="H416" i="119" s="1"/>
  <c r="N415" i="119"/>
  <c r="L415" i="119" s="1"/>
  <c r="M415" i="119"/>
  <c r="K415" i="119"/>
  <c r="J415" i="119"/>
  <c r="L414" i="119"/>
  <c r="I414" i="119"/>
  <c r="H414" i="119" s="1"/>
  <c r="L413" i="119"/>
  <c r="H413" i="119" s="1"/>
  <c r="I413" i="119"/>
  <c r="N412" i="119"/>
  <c r="M412" i="119"/>
  <c r="L412" i="119" s="1"/>
  <c r="K412" i="119"/>
  <c r="J412" i="119"/>
  <c r="I412" i="119"/>
  <c r="H412" i="119" s="1"/>
  <c r="L411" i="119"/>
  <c r="H411" i="119" s="1"/>
  <c r="I411" i="119"/>
  <c r="L410" i="119"/>
  <c r="I410" i="119"/>
  <c r="H410" i="119" s="1"/>
  <c r="N409" i="119"/>
  <c r="M409" i="119"/>
  <c r="L409" i="119"/>
  <c r="H409" i="119" s="1"/>
  <c r="K409" i="119"/>
  <c r="J409" i="119"/>
  <c r="I409" i="119" s="1"/>
  <c r="L408" i="119"/>
  <c r="I408" i="119"/>
  <c r="H408" i="119"/>
  <c r="L407" i="119"/>
  <c r="I407" i="119"/>
  <c r="H407" i="119"/>
  <c r="N406" i="119"/>
  <c r="M406" i="119"/>
  <c r="L406" i="119" s="1"/>
  <c r="K406" i="119"/>
  <c r="J406" i="119"/>
  <c r="I406" i="119"/>
  <c r="H406" i="119" s="1"/>
  <c r="L405" i="119"/>
  <c r="I405" i="119"/>
  <c r="H405" i="119"/>
  <c r="L404" i="119"/>
  <c r="I404" i="119"/>
  <c r="H404" i="119" s="1"/>
  <c r="N403" i="119"/>
  <c r="L403" i="119" s="1"/>
  <c r="M403" i="119"/>
  <c r="K403" i="119"/>
  <c r="J403" i="119"/>
  <c r="I403" i="119" s="1"/>
  <c r="L402" i="119"/>
  <c r="I402" i="119"/>
  <c r="L401" i="119"/>
  <c r="H401" i="119" s="1"/>
  <c r="I401" i="119"/>
  <c r="N400" i="119"/>
  <c r="M400" i="119"/>
  <c r="L400" i="119" s="1"/>
  <c r="K400" i="119"/>
  <c r="J400" i="119"/>
  <c r="I400" i="119"/>
  <c r="H400" i="119" s="1"/>
  <c r="L399" i="119"/>
  <c r="H399" i="119" s="1"/>
  <c r="I399" i="119"/>
  <c r="L398" i="119"/>
  <c r="I398" i="119"/>
  <c r="N397" i="119"/>
  <c r="M397" i="119"/>
  <c r="L397" i="119"/>
  <c r="K397" i="119"/>
  <c r="J397" i="119"/>
  <c r="I397" i="119" s="1"/>
  <c r="H397" i="119" s="1"/>
  <c r="L396" i="119"/>
  <c r="I396" i="119"/>
  <c r="H396" i="119" s="1"/>
  <c r="L395" i="119"/>
  <c r="I395" i="119"/>
  <c r="H395" i="119"/>
  <c r="N394" i="119"/>
  <c r="M394" i="119"/>
  <c r="K394" i="119"/>
  <c r="I394" i="119" s="1"/>
  <c r="J394" i="119"/>
  <c r="L393" i="119"/>
  <c r="I393" i="119"/>
  <c r="H393" i="119" s="1"/>
  <c r="L392" i="119"/>
  <c r="I392" i="119"/>
  <c r="H392" i="119" s="1"/>
  <c r="N391" i="119"/>
  <c r="L391" i="119" s="1"/>
  <c r="M391" i="119"/>
  <c r="K391" i="119"/>
  <c r="J391" i="119"/>
  <c r="I391" i="119" s="1"/>
  <c r="H391" i="119"/>
  <c r="L390" i="119"/>
  <c r="I390" i="119"/>
  <c r="H390" i="119" s="1"/>
  <c r="L389" i="119"/>
  <c r="H389" i="119" s="1"/>
  <c r="I389" i="119"/>
  <c r="N388" i="119"/>
  <c r="M388" i="119"/>
  <c r="L388" i="119" s="1"/>
  <c r="K388" i="119"/>
  <c r="J388" i="119"/>
  <c r="I388" i="119"/>
  <c r="H388" i="119"/>
  <c r="L387" i="119"/>
  <c r="I387" i="119"/>
  <c r="H387" i="119" s="1"/>
  <c r="L386" i="119"/>
  <c r="I386" i="119"/>
  <c r="H386" i="119" s="1"/>
  <c r="N385" i="119"/>
  <c r="M385" i="119"/>
  <c r="L385" i="119" s="1"/>
  <c r="K385" i="119"/>
  <c r="J385" i="119"/>
  <c r="I385" i="119" s="1"/>
  <c r="L384" i="119"/>
  <c r="I384" i="119"/>
  <c r="H384" i="119"/>
  <c r="L383" i="119"/>
  <c r="I383" i="119"/>
  <c r="H383" i="119" s="1"/>
  <c r="N382" i="119"/>
  <c r="M382" i="119"/>
  <c r="L382" i="119" s="1"/>
  <c r="K382" i="119"/>
  <c r="I382" i="119" s="1"/>
  <c r="J382" i="119"/>
  <c r="H382" i="119"/>
  <c r="L381" i="119"/>
  <c r="H381" i="119" s="1"/>
  <c r="I381" i="119"/>
  <c r="L380" i="119"/>
  <c r="I380" i="119"/>
  <c r="H380" i="119"/>
  <c r="N379" i="119"/>
  <c r="M379" i="119"/>
  <c r="L379" i="119"/>
  <c r="K379" i="119"/>
  <c r="J379" i="119"/>
  <c r="I379" i="119" s="1"/>
  <c r="L378" i="119"/>
  <c r="I378" i="119"/>
  <c r="H378" i="119"/>
  <c r="L377" i="119"/>
  <c r="H377" i="119" s="1"/>
  <c r="I377" i="119"/>
  <c r="N376" i="119"/>
  <c r="M376" i="119"/>
  <c r="L376" i="119"/>
  <c r="K376" i="119"/>
  <c r="J376" i="119"/>
  <c r="I376" i="119"/>
  <c r="H376" i="119" s="1"/>
  <c r="L375" i="119"/>
  <c r="H375" i="119" s="1"/>
  <c r="I375" i="119"/>
  <c r="L374" i="119"/>
  <c r="I374" i="119"/>
  <c r="H374" i="119"/>
  <c r="N373" i="119"/>
  <c r="M373" i="119"/>
  <c r="L373" i="119"/>
  <c r="K373" i="119"/>
  <c r="J373" i="119"/>
  <c r="I373" i="119" s="1"/>
  <c r="H373" i="119"/>
  <c r="L372" i="119"/>
  <c r="I372" i="119"/>
  <c r="H372" i="119" s="1"/>
  <c r="L371" i="119"/>
  <c r="H371" i="119" s="1"/>
  <c r="I371" i="119"/>
  <c r="N370" i="119"/>
  <c r="M370" i="119"/>
  <c r="L370" i="119"/>
  <c r="K370" i="119"/>
  <c r="I370" i="119" s="1"/>
  <c r="H370" i="119" s="1"/>
  <c r="J370" i="119"/>
  <c r="L369" i="119"/>
  <c r="H369" i="119" s="1"/>
  <c r="I369" i="119"/>
  <c r="L368" i="119"/>
  <c r="I368" i="119"/>
  <c r="H368" i="119" s="1"/>
  <c r="N367" i="119"/>
  <c r="L367" i="119" s="1"/>
  <c r="M367" i="119"/>
  <c r="K367" i="119"/>
  <c r="I367" i="119" s="1"/>
  <c r="J367" i="119"/>
  <c r="L366" i="119"/>
  <c r="I366" i="119"/>
  <c r="H366" i="119" s="1"/>
  <c r="L365" i="119"/>
  <c r="I365" i="119"/>
  <c r="H365" i="119"/>
  <c r="N364" i="119"/>
  <c r="M364" i="119"/>
  <c r="L364" i="119" s="1"/>
  <c r="K364" i="119"/>
  <c r="J364" i="119"/>
  <c r="I364" i="119"/>
  <c r="H364" i="119" s="1"/>
  <c r="L363" i="119"/>
  <c r="I363" i="119"/>
  <c r="H363" i="119" s="1"/>
  <c r="L362" i="119"/>
  <c r="I362" i="119"/>
  <c r="H362" i="119" s="1"/>
  <c r="N361" i="119"/>
  <c r="M361" i="119"/>
  <c r="L361" i="119"/>
  <c r="K361" i="119"/>
  <c r="J361" i="119"/>
  <c r="I361" i="119" s="1"/>
  <c r="L360" i="119"/>
  <c r="I360" i="119"/>
  <c r="H360" i="119"/>
  <c r="L359" i="119"/>
  <c r="I359" i="119"/>
  <c r="H359" i="119"/>
  <c r="N358" i="119"/>
  <c r="M358" i="119"/>
  <c r="L358" i="119" s="1"/>
  <c r="K358" i="119"/>
  <c r="J358" i="119"/>
  <c r="I358" i="119"/>
  <c r="H358" i="119" s="1"/>
  <c r="L357" i="119"/>
  <c r="H357" i="119" s="1"/>
  <c r="I357" i="119"/>
  <c r="L356" i="119"/>
  <c r="I356" i="119"/>
  <c r="H356" i="119" s="1"/>
  <c r="N355" i="119"/>
  <c r="M355" i="119"/>
  <c r="L355" i="119"/>
  <c r="K355" i="119"/>
  <c r="J355" i="119"/>
  <c r="I355" i="119" s="1"/>
  <c r="L354" i="119"/>
  <c r="I354" i="119"/>
  <c r="H354" i="119"/>
  <c r="L353" i="119"/>
  <c r="I353" i="119"/>
  <c r="H353" i="119"/>
  <c r="N352" i="119"/>
  <c r="M352" i="119"/>
  <c r="L352" i="119"/>
  <c r="K352" i="119"/>
  <c r="J352" i="119"/>
  <c r="I352" i="119" s="1"/>
  <c r="H352" i="119" s="1"/>
  <c r="L351" i="119"/>
  <c r="I351" i="119"/>
  <c r="H351" i="119"/>
  <c r="L350" i="119"/>
  <c r="I350" i="119"/>
  <c r="H350" i="119" s="1"/>
  <c r="N349" i="119"/>
  <c r="L349" i="119" s="1"/>
  <c r="M349" i="119"/>
  <c r="K349" i="119"/>
  <c r="J349" i="119"/>
  <c r="I349" i="119" s="1"/>
  <c r="H349" i="119" s="1"/>
  <c r="L348" i="119"/>
  <c r="I348" i="119"/>
  <c r="H348" i="119" s="1"/>
  <c r="L347" i="119"/>
  <c r="I347" i="119"/>
  <c r="H347" i="119"/>
  <c r="L346" i="119"/>
  <c r="H346" i="119" s="1"/>
  <c r="I346" i="119"/>
  <c r="L345" i="119"/>
  <c r="I345" i="119"/>
  <c r="H345" i="119"/>
  <c r="L344" i="119"/>
  <c r="I344" i="119"/>
  <c r="H344" i="119"/>
  <c r="N343" i="119"/>
  <c r="M343" i="119"/>
  <c r="L343" i="119" s="1"/>
  <c r="K343" i="119"/>
  <c r="J343" i="119"/>
  <c r="I343" i="119" s="1"/>
  <c r="H343" i="119"/>
  <c r="L342" i="119"/>
  <c r="I342" i="119"/>
  <c r="H342" i="119" s="1"/>
  <c r="L341" i="119"/>
  <c r="I341" i="119"/>
  <c r="H341" i="119"/>
  <c r="N340" i="119"/>
  <c r="M340" i="119"/>
  <c r="L340" i="119"/>
  <c r="K340" i="119"/>
  <c r="I340" i="119" s="1"/>
  <c r="J340" i="119"/>
  <c r="L339" i="119"/>
  <c r="I339" i="119"/>
  <c r="H339" i="119"/>
  <c r="L338" i="119"/>
  <c r="I338" i="119"/>
  <c r="H338" i="119"/>
  <c r="N337" i="119"/>
  <c r="L337" i="119" s="1"/>
  <c r="M337" i="119"/>
  <c r="K337" i="119"/>
  <c r="J337" i="119"/>
  <c r="I337" i="119"/>
  <c r="H337" i="119" s="1"/>
  <c r="L336" i="119"/>
  <c r="I336" i="119"/>
  <c r="L335" i="119"/>
  <c r="I335" i="119"/>
  <c r="H335" i="119"/>
  <c r="N334" i="119"/>
  <c r="M334" i="119"/>
  <c r="L334" i="119" s="1"/>
  <c r="K334" i="119"/>
  <c r="I334" i="119" s="1"/>
  <c r="J334" i="119"/>
  <c r="L333" i="119"/>
  <c r="I333" i="119"/>
  <c r="H333" i="119"/>
  <c r="L332" i="119"/>
  <c r="I332" i="119"/>
  <c r="H332" i="119" s="1"/>
  <c r="N331" i="119"/>
  <c r="L331" i="119" s="1"/>
  <c r="H331" i="119" s="1"/>
  <c r="M331" i="119"/>
  <c r="K331" i="119"/>
  <c r="J331" i="119"/>
  <c r="I331" i="119"/>
  <c r="L330" i="119"/>
  <c r="I330" i="119"/>
  <c r="H330" i="119" s="1"/>
  <c r="L329" i="119"/>
  <c r="I329" i="119"/>
  <c r="H329" i="119" s="1"/>
  <c r="N328" i="119"/>
  <c r="M328" i="119"/>
  <c r="K328" i="119"/>
  <c r="I328" i="119" s="1"/>
  <c r="J328" i="119"/>
  <c r="L327" i="119"/>
  <c r="I327" i="119"/>
  <c r="H327" i="119"/>
  <c r="L326" i="119"/>
  <c r="I326" i="119"/>
  <c r="H326" i="119" s="1"/>
  <c r="N325" i="119"/>
  <c r="M325" i="119"/>
  <c r="L325" i="119" s="1"/>
  <c r="K325" i="119"/>
  <c r="J325" i="119"/>
  <c r="L324" i="119"/>
  <c r="I324" i="119"/>
  <c r="H324" i="119" s="1"/>
  <c r="L323" i="119"/>
  <c r="H323" i="119" s="1"/>
  <c r="I323" i="119"/>
  <c r="N322" i="119"/>
  <c r="M322" i="119"/>
  <c r="L322" i="119" s="1"/>
  <c r="K322" i="119"/>
  <c r="J322" i="119"/>
  <c r="I322" i="119" s="1"/>
  <c r="H322" i="119" s="1"/>
  <c r="L321" i="119"/>
  <c r="H321" i="119" s="1"/>
  <c r="I321" i="119"/>
  <c r="L320" i="119"/>
  <c r="I320" i="119"/>
  <c r="H320" i="119"/>
  <c r="N319" i="119"/>
  <c r="M319" i="119"/>
  <c r="L319" i="119" s="1"/>
  <c r="K319" i="119"/>
  <c r="J319" i="119"/>
  <c r="I319" i="119" s="1"/>
  <c r="H319" i="119"/>
  <c r="L318" i="119"/>
  <c r="I318" i="119"/>
  <c r="H318" i="119"/>
  <c r="L317" i="119"/>
  <c r="H317" i="119" s="1"/>
  <c r="I317" i="119"/>
  <c r="N316" i="119"/>
  <c r="M316" i="119"/>
  <c r="L316" i="119"/>
  <c r="K316" i="119"/>
  <c r="J316" i="119"/>
  <c r="I316" i="119"/>
  <c r="L315" i="119"/>
  <c r="H315" i="119" s="1"/>
  <c r="I315" i="119"/>
  <c r="L314" i="119"/>
  <c r="I314" i="119"/>
  <c r="H314" i="119"/>
  <c r="N313" i="119"/>
  <c r="L313" i="119" s="1"/>
  <c r="M313" i="119"/>
  <c r="K313" i="119"/>
  <c r="J313" i="119"/>
  <c r="I313" i="119"/>
  <c r="H313" i="119" s="1"/>
  <c r="L312" i="119"/>
  <c r="I312" i="119"/>
  <c r="H312" i="119" s="1"/>
  <c r="L311" i="119"/>
  <c r="H311" i="119" s="1"/>
  <c r="I311" i="119"/>
  <c r="N310" i="119"/>
  <c r="M310" i="119"/>
  <c r="L310" i="119" s="1"/>
  <c r="K310" i="119"/>
  <c r="J310" i="119"/>
  <c r="I310" i="119"/>
  <c r="L309" i="119"/>
  <c r="I309" i="119"/>
  <c r="H309" i="119" s="1"/>
  <c r="L308" i="119"/>
  <c r="I308" i="119"/>
  <c r="H308" i="119" s="1"/>
  <c r="N307" i="119"/>
  <c r="L307" i="119" s="1"/>
  <c r="M307" i="119"/>
  <c r="K307" i="119"/>
  <c r="J307" i="119"/>
  <c r="I307" i="119" s="1"/>
  <c r="H307" i="119"/>
  <c r="L306" i="119"/>
  <c r="I306" i="119"/>
  <c r="H306" i="119" s="1"/>
  <c r="L305" i="119"/>
  <c r="I305" i="119"/>
  <c r="N304" i="119"/>
  <c r="M304" i="119"/>
  <c r="K304" i="119"/>
  <c r="J304" i="119"/>
  <c r="I304" i="119"/>
  <c r="L303" i="119"/>
  <c r="I303" i="119"/>
  <c r="L302" i="119"/>
  <c r="I302" i="119"/>
  <c r="H302" i="119" s="1"/>
  <c r="N301" i="119"/>
  <c r="M301" i="119"/>
  <c r="L301" i="119" s="1"/>
  <c r="K301" i="119"/>
  <c r="J301" i="119"/>
  <c r="L300" i="119"/>
  <c r="I300" i="119"/>
  <c r="H300" i="119"/>
  <c r="L299" i="119"/>
  <c r="I299" i="119"/>
  <c r="H299" i="119" s="1"/>
  <c r="N298" i="119"/>
  <c r="M298" i="119"/>
  <c r="L298" i="119" s="1"/>
  <c r="K298" i="119"/>
  <c r="J298" i="119"/>
  <c r="I298" i="119"/>
  <c r="H298" i="119" s="1"/>
  <c r="L297" i="119"/>
  <c r="H297" i="119" s="1"/>
  <c r="I297" i="119"/>
  <c r="L296" i="119"/>
  <c r="I296" i="119"/>
  <c r="H296" i="119"/>
  <c r="N295" i="119"/>
  <c r="M295" i="119"/>
  <c r="L295" i="119" s="1"/>
  <c r="K295" i="119"/>
  <c r="J295" i="119"/>
  <c r="I295" i="119" s="1"/>
  <c r="H295" i="119" s="1"/>
  <c r="L294" i="119"/>
  <c r="I294" i="119"/>
  <c r="H294" i="119" s="1"/>
  <c r="L293" i="119"/>
  <c r="H293" i="119" s="1"/>
  <c r="I293" i="119"/>
  <c r="N292" i="119"/>
  <c r="M292" i="119"/>
  <c r="L292" i="119" s="1"/>
  <c r="K292" i="119"/>
  <c r="J292" i="119"/>
  <c r="I292" i="119" s="1"/>
  <c r="H292" i="119" s="1"/>
  <c r="L291" i="119"/>
  <c r="H291" i="119" s="1"/>
  <c r="I291" i="119"/>
  <c r="L290" i="119"/>
  <c r="I290" i="119"/>
  <c r="H290" i="119"/>
  <c r="N289" i="119"/>
  <c r="L289" i="119" s="1"/>
  <c r="M289" i="119"/>
  <c r="K289" i="119"/>
  <c r="J289" i="119"/>
  <c r="I289" i="119"/>
  <c r="L288" i="119"/>
  <c r="I288" i="119"/>
  <c r="H288" i="119" s="1"/>
  <c r="L287" i="119"/>
  <c r="H287" i="119" s="1"/>
  <c r="I287" i="119"/>
  <c r="N286" i="119"/>
  <c r="M286" i="119"/>
  <c r="L286" i="119" s="1"/>
  <c r="K286" i="119"/>
  <c r="J286" i="119"/>
  <c r="I286" i="119"/>
  <c r="L285" i="119"/>
  <c r="I285" i="119"/>
  <c r="L284" i="119"/>
  <c r="I284" i="119"/>
  <c r="N283" i="119"/>
  <c r="L283" i="119" s="1"/>
  <c r="M283" i="119"/>
  <c r="K283" i="119"/>
  <c r="J283" i="119"/>
  <c r="I283" i="119" s="1"/>
  <c r="L282" i="119"/>
  <c r="I282" i="119"/>
  <c r="H282" i="119" s="1"/>
  <c r="L281" i="119"/>
  <c r="I281" i="119"/>
  <c r="H281" i="119" s="1"/>
  <c r="N280" i="119"/>
  <c r="M280" i="119"/>
  <c r="K280" i="119"/>
  <c r="J280" i="119"/>
  <c r="I280" i="119"/>
  <c r="L279" i="119"/>
  <c r="I279" i="119"/>
  <c r="H279" i="119"/>
  <c r="L278" i="119"/>
  <c r="I278" i="119"/>
  <c r="H278" i="119" s="1"/>
  <c r="N277" i="119"/>
  <c r="M277" i="119"/>
  <c r="L277" i="119"/>
  <c r="K277" i="119"/>
  <c r="J277" i="119"/>
  <c r="L276" i="119"/>
  <c r="I276" i="119"/>
  <c r="H276" i="119" s="1"/>
  <c r="L275" i="119"/>
  <c r="H275" i="119" s="1"/>
  <c r="I275" i="119"/>
  <c r="N274" i="119"/>
  <c r="M274" i="119"/>
  <c r="L274" i="119" s="1"/>
  <c r="K274" i="119"/>
  <c r="J274" i="119"/>
  <c r="I274" i="119" s="1"/>
  <c r="H274" i="119"/>
  <c r="L273" i="119"/>
  <c r="H273" i="119" s="1"/>
  <c r="I273" i="119"/>
  <c r="L272" i="119"/>
  <c r="I272" i="119"/>
  <c r="H272" i="119" s="1"/>
  <c r="N271" i="119"/>
  <c r="M271" i="119"/>
  <c r="L271" i="119"/>
  <c r="K271" i="119"/>
  <c r="J271" i="119"/>
  <c r="L270" i="119"/>
  <c r="I270" i="119"/>
  <c r="H270" i="119" s="1"/>
  <c r="L269" i="119"/>
  <c r="I269" i="119"/>
  <c r="H269" i="119"/>
  <c r="N266" i="119"/>
  <c r="L266" i="119" s="1"/>
  <c r="M266" i="119"/>
  <c r="K266" i="119"/>
  <c r="J266" i="119"/>
  <c r="I266" i="119" s="1"/>
  <c r="N265" i="119"/>
  <c r="M265" i="119"/>
  <c r="L265" i="119" s="1"/>
  <c r="K265" i="119"/>
  <c r="J265" i="119"/>
  <c r="I265" i="119" s="1"/>
  <c r="H265" i="119" s="1"/>
  <c r="N263" i="119"/>
  <c r="M263" i="119"/>
  <c r="L263" i="119"/>
  <c r="K263" i="119"/>
  <c r="I263" i="119" s="1"/>
  <c r="J263" i="119"/>
  <c r="H263" i="119"/>
  <c r="L262" i="119"/>
  <c r="I262" i="119"/>
  <c r="L261" i="119"/>
  <c r="I261" i="119"/>
  <c r="H261" i="119" s="1"/>
  <c r="N260" i="119"/>
  <c r="M260" i="119"/>
  <c r="L260" i="119"/>
  <c r="K260" i="119"/>
  <c r="I260" i="119" s="1"/>
  <c r="J260" i="119"/>
  <c r="H260" i="119"/>
  <c r="L259" i="119"/>
  <c r="I259" i="119"/>
  <c r="L258" i="119"/>
  <c r="I258" i="119"/>
  <c r="N257" i="119"/>
  <c r="M257" i="119"/>
  <c r="L257" i="119"/>
  <c r="K257" i="119"/>
  <c r="J257" i="119"/>
  <c r="L256" i="119"/>
  <c r="I256" i="119"/>
  <c r="H256" i="119" s="1"/>
  <c r="L255" i="119"/>
  <c r="I255" i="119"/>
  <c r="H255" i="119" s="1"/>
  <c r="N254" i="119"/>
  <c r="M254" i="119"/>
  <c r="K254" i="119"/>
  <c r="J254" i="119"/>
  <c r="I254" i="119" s="1"/>
  <c r="L253" i="119"/>
  <c r="I253" i="119"/>
  <c r="H253" i="119"/>
  <c r="L252" i="119"/>
  <c r="I252" i="119"/>
  <c r="H252" i="119" s="1"/>
  <c r="N251" i="119"/>
  <c r="M251" i="119"/>
  <c r="L251" i="119" s="1"/>
  <c r="K251" i="119"/>
  <c r="J251" i="119"/>
  <c r="I251" i="119" s="1"/>
  <c r="H251" i="119" s="1"/>
  <c r="L250" i="119"/>
  <c r="I250" i="119"/>
  <c r="H250" i="119" s="1"/>
  <c r="L249" i="119"/>
  <c r="I249" i="119"/>
  <c r="H249" i="119" s="1"/>
  <c r="N248" i="119"/>
  <c r="M248" i="119"/>
  <c r="L248" i="119" s="1"/>
  <c r="H248" i="119" s="1"/>
  <c r="K248" i="119"/>
  <c r="J248" i="119"/>
  <c r="I248" i="119"/>
  <c r="L247" i="119"/>
  <c r="I247" i="119"/>
  <c r="H247" i="119"/>
  <c r="L246" i="119"/>
  <c r="I246" i="119"/>
  <c r="H246" i="119" s="1"/>
  <c r="N245" i="119"/>
  <c r="L245" i="119" s="1"/>
  <c r="M245" i="119"/>
  <c r="K245" i="119"/>
  <c r="J245" i="119"/>
  <c r="I245" i="119" s="1"/>
  <c r="L244" i="119"/>
  <c r="I244" i="119"/>
  <c r="H244" i="119" s="1"/>
  <c r="L243" i="119"/>
  <c r="H243" i="119" s="1"/>
  <c r="I243" i="119"/>
  <c r="N242" i="119"/>
  <c r="M242" i="119"/>
  <c r="L242" i="119" s="1"/>
  <c r="K242" i="119"/>
  <c r="J242" i="119"/>
  <c r="I242" i="119"/>
  <c r="H242" i="119" s="1"/>
  <c r="L241" i="119"/>
  <c r="I241" i="119"/>
  <c r="L240" i="119"/>
  <c r="I240" i="119"/>
  <c r="H240" i="119"/>
  <c r="N239" i="119"/>
  <c r="M239" i="119"/>
  <c r="L239" i="119"/>
  <c r="K239" i="119"/>
  <c r="J239" i="119"/>
  <c r="L238" i="119"/>
  <c r="I238" i="119"/>
  <c r="H238" i="119" s="1"/>
  <c r="L237" i="119"/>
  <c r="I237" i="119"/>
  <c r="H237" i="119"/>
  <c r="N236" i="119"/>
  <c r="M236" i="119"/>
  <c r="L236" i="119" s="1"/>
  <c r="K236" i="119"/>
  <c r="J236" i="119"/>
  <c r="I236" i="119"/>
  <c r="H236" i="119" s="1"/>
  <c r="L235" i="119"/>
  <c r="I235" i="119"/>
  <c r="L234" i="119"/>
  <c r="I234" i="119"/>
  <c r="H234" i="119" s="1"/>
  <c r="N233" i="119"/>
  <c r="M233" i="119"/>
  <c r="L233" i="119"/>
  <c r="K233" i="119"/>
  <c r="J233" i="119"/>
  <c r="I233" i="119" s="1"/>
  <c r="H233" i="119" s="1"/>
  <c r="L232" i="119"/>
  <c r="I232" i="119"/>
  <c r="H232" i="119"/>
  <c r="L231" i="119"/>
  <c r="I231" i="119"/>
  <c r="H231" i="119" s="1"/>
  <c r="N230" i="119"/>
  <c r="M230" i="119"/>
  <c r="K230" i="119"/>
  <c r="J230" i="119"/>
  <c r="I230" i="119"/>
  <c r="L229" i="119"/>
  <c r="I229" i="119"/>
  <c r="H229" i="119" s="1"/>
  <c r="L228" i="119"/>
  <c r="I228" i="119"/>
  <c r="H228" i="119"/>
  <c r="N227" i="119"/>
  <c r="M227" i="119"/>
  <c r="L227" i="119"/>
  <c r="K227" i="119"/>
  <c r="J227" i="119"/>
  <c r="L226" i="119"/>
  <c r="I226" i="119"/>
  <c r="H226" i="119"/>
  <c r="L225" i="119"/>
  <c r="I225" i="119"/>
  <c r="H225" i="119" s="1"/>
  <c r="N224" i="119"/>
  <c r="M224" i="119"/>
  <c r="L224" i="119"/>
  <c r="K224" i="119"/>
  <c r="J224" i="119"/>
  <c r="I224" i="119"/>
  <c r="H224" i="119" s="1"/>
  <c r="L223" i="119"/>
  <c r="H223" i="119" s="1"/>
  <c r="I223" i="119"/>
  <c r="L222" i="119"/>
  <c r="K222" i="119"/>
  <c r="I222" i="119"/>
  <c r="H222" i="119" s="1"/>
  <c r="N221" i="119"/>
  <c r="M221" i="119"/>
  <c r="L221" i="119" s="1"/>
  <c r="H221" i="119" s="1"/>
  <c r="K221" i="119"/>
  <c r="J221" i="119"/>
  <c r="I221" i="119"/>
  <c r="L220" i="119"/>
  <c r="I220" i="119"/>
  <c r="H220" i="119"/>
  <c r="L219" i="119"/>
  <c r="I219" i="119"/>
  <c r="H219" i="119" s="1"/>
  <c r="N218" i="119"/>
  <c r="L218" i="119" s="1"/>
  <c r="M218" i="119"/>
  <c r="K218" i="119"/>
  <c r="J218" i="119"/>
  <c r="L217" i="119"/>
  <c r="I217" i="119"/>
  <c r="H217" i="119"/>
  <c r="L216" i="119"/>
  <c r="I216" i="119"/>
  <c r="H216" i="119" s="1"/>
  <c r="N215" i="119"/>
  <c r="M215" i="119"/>
  <c r="L215" i="119" s="1"/>
  <c r="K215" i="119"/>
  <c r="J215" i="119"/>
  <c r="I215" i="119"/>
  <c r="H215" i="119" s="1"/>
  <c r="L214" i="119"/>
  <c r="H214" i="119" s="1"/>
  <c r="I214" i="119"/>
  <c r="L213" i="119"/>
  <c r="I213" i="119"/>
  <c r="H213" i="119"/>
  <c r="N212" i="119"/>
  <c r="M212" i="119"/>
  <c r="L212" i="119"/>
  <c r="K212" i="119"/>
  <c r="J212" i="119"/>
  <c r="I212" i="119" s="1"/>
  <c r="L211" i="119"/>
  <c r="I211" i="119"/>
  <c r="H211" i="119" s="1"/>
  <c r="L210" i="119"/>
  <c r="I210" i="119"/>
  <c r="H210" i="119"/>
  <c r="N209" i="119"/>
  <c r="M209" i="119"/>
  <c r="L209" i="119"/>
  <c r="K209" i="119"/>
  <c r="J209" i="119"/>
  <c r="I209" i="119"/>
  <c r="H209" i="119" s="1"/>
  <c r="L208" i="119"/>
  <c r="I208" i="119"/>
  <c r="H208" i="119" s="1"/>
  <c r="L207" i="119"/>
  <c r="I207" i="119"/>
  <c r="H207" i="119"/>
  <c r="N206" i="119"/>
  <c r="M206" i="119"/>
  <c r="L206" i="119"/>
  <c r="K206" i="119"/>
  <c r="J206" i="119"/>
  <c r="I206" i="119" s="1"/>
  <c r="H206" i="119"/>
  <c r="L205" i="119"/>
  <c r="I205" i="119"/>
  <c r="H205" i="119" s="1"/>
  <c r="L204" i="119"/>
  <c r="I204" i="119"/>
  <c r="H204" i="119"/>
  <c r="N203" i="119"/>
  <c r="M203" i="119"/>
  <c r="L203" i="119"/>
  <c r="K203" i="119"/>
  <c r="J203" i="119"/>
  <c r="I203" i="119"/>
  <c r="H203" i="119" s="1"/>
  <c r="L202" i="119"/>
  <c r="I202" i="119"/>
  <c r="L201" i="119"/>
  <c r="I201" i="119"/>
  <c r="H201" i="119" s="1"/>
  <c r="N200" i="119"/>
  <c r="M200" i="119"/>
  <c r="L200" i="119"/>
  <c r="K200" i="119"/>
  <c r="J200" i="119"/>
  <c r="I200" i="119"/>
  <c r="H200" i="119"/>
  <c r="L199" i="119"/>
  <c r="I199" i="119"/>
  <c r="H199" i="119" s="1"/>
  <c r="L198" i="119"/>
  <c r="I198" i="119"/>
  <c r="N197" i="119"/>
  <c r="M197" i="119"/>
  <c r="L197" i="119"/>
  <c r="K197" i="119"/>
  <c r="J197" i="119"/>
  <c r="I197" i="119" s="1"/>
  <c r="H197" i="119" s="1"/>
  <c r="L196" i="119"/>
  <c r="I196" i="119"/>
  <c r="H196" i="119" s="1"/>
  <c r="L195" i="119"/>
  <c r="I195" i="119"/>
  <c r="N194" i="119"/>
  <c r="M194" i="119"/>
  <c r="L194" i="119" s="1"/>
  <c r="K194" i="119"/>
  <c r="J194" i="119"/>
  <c r="L193" i="119"/>
  <c r="I193" i="119"/>
  <c r="H193" i="119"/>
  <c r="L192" i="119"/>
  <c r="I192" i="119"/>
  <c r="H192" i="119" s="1"/>
  <c r="N191" i="119"/>
  <c r="M191" i="119"/>
  <c r="L191" i="119" s="1"/>
  <c r="H191" i="119" s="1"/>
  <c r="K191" i="119"/>
  <c r="J191" i="119"/>
  <c r="I191" i="119" s="1"/>
  <c r="L190" i="119"/>
  <c r="I190" i="119"/>
  <c r="L189" i="119"/>
  <c r="I189" i="119"/>
  <c r="H189" i="119" s="1"/>
  <c r="N188" i="119"/>
  <c r="M188" i="119"/>
  <c r="M184" i="119" s="1"/>
  <c r="K188" i="119"/>
  <c r="J188" i="119"/>
  <c r="L187" i="119"/>
  <c r="I187" i="119"/>
  <c r="H187" i="119"/>
  <c r="L186" i="119"/>
  <c r="I186" i="119"/>
  <c r="H186" i="119" s="1"/>
  <c r="N184" i="119"/>
  <c r="N183" i="119"/>
  <c r="M183" i="119"/>
  <c r="L183" i="119"/>
  <c r="K183" i="119"/>
  <c r="K117" i="119" s="1"/>
  <c r="J183" i="119"/>
  <c r="N182" i="119"/>
  <c r="M182" i="119"/>
  <c r="K182" i="119"/>
  <c r="J182" i="119"/>
  <c r="N180" i="119"/>
  <c r="M180" i="119"/>
  <c r="L180" i="119" s="1"/>
  <c r="K180" i="119"/>
  <c r="J180" i="119"/>
  <c r="I180" i="119"/>
  <c r="L179" i="119"/>
  <c r="I179" i="119"/>
  <c r="H179" i="119"/>
  <c r="L178" i="119"/>
  <c r="I178" i="119"/>
  <c r="H178" i="119"/>
  <c r="N177" i="119"/>
  <c r="M177" i="119"/>
  <c r="L177" i="119"/>
  <c r="K177" i="119"/>
  <c r="J177" i="119"/>
  <c r="I177" i="119" s="1"/>
  <c r="H177" i="119" s="1"/>
  <c r="L176" i="119"/>
  <c r="I176" i="119"/>
  <c r="L175" i="119"/>
  <c r="I175" i="119"/>
  <c r="N174" i="119"/>
  <c r="M174" i="119"/>
  <c r="L174" i="119" s="1"/>
  <c r="H174" i="119" s="1"/>
  <c r="K174" i="119"/>
  <c r="J174" i="119"/>
  <c r="I174" i="119"/>
  <c r="L173" i="119"/>
  <c r="I173" i="119"/>
  <c r="H173" i="119"/>
  <c r="L172" i="119"/>
  <c r="I172" i="119"/>
  <c r="N171" i="119"/>
  <c r="M171" i="119"/>
  <c r="L171" i="119"/>
  <c r="K171" i="119"/>
  <c r="J171" i="119"/>
  <c r="J122" i="119" s="1"/>
  <c r="I122" i="119" s="1"/>
  <c r="I171" i="119"/>
  <c r="H171" i="119" s="1"/>
  <c r="L170" i="119"/>
  <c r="I170" i="119"/>
  <c r="H170" i="119"/>
  <c r="L169" i="119"/>
  <c r="I169" i="119"/>
  <c r="H169" i="119"/>
  <c r="N168" i="119"/>
  <c r="M168" i="119"/>
  <c r="K168" i="119"/>
  <c r="J168" i="119"/>
  <c r="I168" i="119"/>
  <c r="L167" i="119"/>
  <c r="I167" i="119"/>
  <c r="H167" i="119"/>
  <c r="L166" i="119"/>
  <c r="I166" i="119"/>
  <c r="H166" i="119" s="1"/>
  <c r="N165" i="119"/>
  <c r="M165" i="119"/>
  <c r="K165" i="119"/>
  <c r="J165" i="119"/>
  <c r="L164" i="119"/>
  <c r="H164" i="119" s="1"/>
  <c r="I164" i="119"/>
  <c r="L163" i="119"/>
  <c r="I163" i="119"/>
  <c r="H163" i="119"/>
  <c r="N162" i="119"/>
  <c r="M162" i="119"/>
  <c r="L162" i="119"/>
  <c r="K162" i="119"/>
  <c r="J162" i="119"/>
  <c r="I162" i="119"/>
  <c r="L161" i="119"/>
  <c r="I161" i="119"/>
  <c r="H161" i="119"/>
  <c r="L160" i="119"/>
  <c r="H160" i="119" s="1"/>
  <c r="I160" i="119"/>
  <c r="N159" i="119"/>
  <c r="M159" i="119"/>
  <c r="L159" i="119"/>
  <c r="K159" i="119"/>
  <c r="J159" i="119"/>
  <c r="I159" i="119"/>
  <c r="H159" i="119" s="1"/>
  <c r="L158" i="119"/>
  <c r="I158" i="119"/>
  <c r="L157" i="119"/>
  <c r="I157" i="119"/>
  <c r="H157" i="119"/>
  <c r="N156" i="119"/>
  <c r="M156" i="119"/>
  <c r="L156" i="119"/>
  <c r="K156" i="119"/>
  <c r="I156" i="119" s="1"/>
  <c r="H156" i="119" s="1"/>
  <c r="J156" i="119"/>
  <c r="L155" i="119"/>
  <c r="I155" i="119"/>
  <c r="H155" i="119"/>
  <c r="L154" i="119"/>
  <c r="I154" i="119"/>
  <c r="H154" i="119"/>
  <c r="N153" i="119"/>
  <c r="M153" i="119"/>
  <c r="L153" i="119"/>
  <c r="K153" i="119"/>
  <c r="J153" i="119"/>
  <c r="I153" i="119" s="1"/>
  <c r="H153" i="119" s="1"/>
  <c r="L152" i="119"/>
  <c r="I152" i="119"/>
  <c r="L151" i="119"/>
  <c r="I151" i="119"/>
  <c r="H151" i="119"/>
  <c r="N150" i="119"/>
  <c r="M150" i="119"/>
  <c r="L150" i="119"/>
  <c r="K150" i="119"/>
  <c r="I150" i="119" s="1"/>
  <c r="H150" i="119" s="1"/>
  <c r="J150" i="119"/>
  <c r="L149" i="119"/>
  <c r="I149" i="119"/>
  <c r="L148" i="119"/>
  <c r="I148" i="119"/>
  <c r="N147" i="119"/>
  <c r="M147" i="119"/>
  <c r="L147" i="119" s="1"/>
  <c r="K147" i="119"/>
  <c r="J147" i="119"/>
  <c r="I147" i="119" s="1"/>
  <c r="L146" i="119"/>
  <c r="I146" i="119"/>
  <c r="H146" i="119"/>
  <c r="L145" i="119"/>
  <c r="I145" i="119"/>
  <c r="H145" i="119" s="1"/>
  <c r="N144" i="119"/>
  <c r="M144" i="119"/>
  <c r="L144" i="119" s="1"/>
  <c r="K144" i="119"/>
  <c r="J144" i="119"/>
  <c r="I144" i="119"/>
  <c r="H144" i="119"/>
  <c r="L143" i="119"/>
  <c r="I143" i="119"/>
  <c r="L142" i="119"/>
  <c r="I142" i="119"/>
  <c r="H142" i="119" s="1"/>
  <c r="N141" i="119"/>
  <c r="M141" i="119"/>
  <c r="L141" i="119"/>
  <c r="K141" i="119"/>
  <c r="J141" i="119"/>
  <c r="L140" i="119"/>
  <c r="I140" i="119"/>
  <c r="H140" i="119"/>
  <c r="L139" i="119"/>
  <c r="I139" i="119"/>
  <c r="H139" i="119"/>
  <c r="N138" i="119"/>
  <c r="M138" i="119"/>
  <c r="L138" i="119"/>
  <c r="K138" i="119"/>
  <c r="J138" i="119"/>
  <c r="I138" i="119" s="1"/>
  <c r="H138" i="119" s="1"/>
  <c r="L137" i="119"/>
  <c r="H137" i="119" s="1"/>
  <c r="I137" i="119"/>
  <c r="L136" i="119"/>
  <c r="I136" i="119"/>
  <c r="H136" i="119"/>
  <c r="N135" i="119"/>
  <c r="M135" i="119"/>
  <c r="M122" i="119" s="1"/>
  <c r="L135" i="119"/>
  <c r="K135" i="119"/>
  <c r="J135" i="119"/>
  <c r="I135" i="119"/>
  <c r="L134" i="119"/>
  <c r="I134" i="119"/>
  <c r="H134" i="119" s="1"/>
  <c r="L133" i="119"/>
  <c r="H133" i="119" s="1"/>
  <c r="I133" i="119"/>
  <c r="N132" i="119"/>
  <c r="M132" i="119"/>
  <c r="L132" i="119"/>
  <c r="K132" i="119"/>
  <c r="J132" i="119"/>
  <c r="I132" i="119"/>
  <c r="H132" i="119" s="1"/>
  <c r="L131" i="119"/>
  <c r="I131" i="119"/>
  <c r="H131" i="119" s="1"/>
  <c r="L130" i="119"/>
  <c r="I130" i="119"/>
  <c r="H130" i="119"/>
  <c r="N129" i="119"/>
  <c r="L129" i="119" s="1"/>
  <c r="M129" i="119"/>
  <c r="K129" i="119"/>
  <c r="J129" i="119"/>
  <c r="L128" i="119"/>
  <c r="I128" i="119"/>
  <c r="L127" i="119"/>
  <c r="I127" i="119"/>
  <c r="H127" i="119"/>
  <c r="N126" i="119"/>
  <c r="L126" i="119" s="1"/>
  <c r="M126" i="119"/>
  <c r="K126" i="119"/>
  <c r="K122" i="119" s="1"/>
  <c r="J126" i="119"/>
  <c r="I126" i="119"/>
  <c r="L125" i="119"/>
  <c r="I125" i="119"/>
  <c r="H125" i="119" s="1"/>
  <c r="L124" i="119"/>
  <c r="I124" i="119"/>
  <c r="N121" i="119"/>
  <c r="M121" i="119"/>
  <c r="L121" i="119" s="1"/>
  <c r="K121" i="119"/>
  <c r="J121" i="119"/>
  <c r="J117" i="119" s="1"/>
  <c r="I117" i="119" s="1"/>
  <c r="N120" i="119"/>
  <c r="N116" i="119" s="1"/>
  <c r="M120" i="119"/>
  <c r="L120" i="119"/>
  <c r="K120" i="119"/>
  <c r="I120" i="119" s="1"/>
  <c r="H120" i="119" s="1"/>
  <c r="J120" i="119"/>
  <c r="N117" i="119"/>
  <c r="N12" i="119" s="1"/>
  <c r="N601" i="119" s="1"/>
  <c r="N114" i="119"/>
  <c r="M114" i="119"/>
  <c r="L114" i="119"/>
  <c r="K114" i="119"/>
  <c r="J114" i="119"/>
  <c r="I114" i="119" s="1"/>
  <c r="H114" i="119" s="1"/>
  <c r="L113" i="119"/>
  <c r="I113" i="119"/>
  <c r="H113" i="119" s="1"/>
  <c r="L112" i="119"/>
  <c r="I112" i="119"/>
  <c r="H112" i="119" s="1"/>
  <c r="N111" i="119"/>
  <c r="M111" i="119"/>
  <c r="L111" i="119" s="1"/>
  <c r="K111" i="119"/>
  <c r="J111" i="119"/>
  <c r="I111" i="119"/>
  <c r="H111" i="119" s="1"/>
  <c r="L110" i="119"/>
  <c r="I110" i="119"/>
  <c r="H110" i="119"/>
  <c r="L109" i="119"/>
  <c r="I109" i="119"/>
  <c r="H109" i="119"/>
  <c r="N108" i="119"/>
  <c r="M108" i="119"/>
  <c r="K108" i="119"/>
  <c r="J108" i="119"/>
  <c r="I108" i="119" s="1"/>
  <c r="L107" i="119"/>
  <c r="I107" i="119"/>
  <c r="H107" i="119"/>
  <c r="L106" i="119"/>
  <c r="I106" i="119"/>
  <c r="H106" i="119"/>
  <c r="N105" i="119"/>
  <c r="M105" i="119"/>
  <c r="L105" i="119"/>
  <c r="K105" i="119"/>
  <c r="J105" i="119"/>
  <c r="I105" i="119" s="1"/>
  <c r="H105" i="119" s="1"/>
  <c r="L104" i="119"/>
  <c r="I104" i="119"/>
  <c r="L103" i="119"/>
  <c r="I103" i="119"/>
  <c r="H103" i="119" s="1"/>
  <c r="N102" i="119"/>
  <c r="M102" i="119"/>
  <c r="L102" i="119"/>
  <c r="K102" i="119"/>
  <c r="I102" i="119" s="1"/>
  <c r="H102" i="119" s="1"/>
  <c r="J102" i="119"/>
  <c r="L101" i="119"/>
  <c r="I101" i="119"/>
  <c r="H101" i="119" s="1"/>
  <c r="L100" i="119"/>
  <c r="I100" i="119"/>
  <c r="H100" i="119" s="1"/>
  <c r="N99" i="119"/>
  <c r="N98" i="119"/>
  <c r="M98" i="119"/>
  <c r="M99" i="119" s="1"/>
  <c r="L99" i="119" s="1"/>
  <c r="L98" i="119"/>
  <c r="K98" i="119"/>
  <c r="J98" i="119"/>
  <c r="N97" i="119"/>
  <c r="M97" i="119"/>
  <c r="L97" i="119"/>
  <c r="K97" i="119"/>
  <c r="K99" i="119" s="1"/>
  <c r="J97" i="119"/>
  <c r="J99" i="119" s="1"/>
  <c r="N96" i="119"/>
  <c r="M96" i="119"/>
  <c r="L96" i="119" s="1"/>
  <c r="K96" i="119"/>
  <c r="J96" i="119"/>
  <c r="I96" i="119" s="1"/>
  <c r="H96" i="119" s="1"/>
  <c r="L95" i="119"/>
  <c r="I95" i="119"/>
  <c r="H95" i="119" s="1"/>
  <c r="L94" i="119"/>
  <c r="I94" i="119"/>
  <c r="H94" i="119"/>
  <c r="N93" i="119"/>
  <c r="M93" i="119"/>
  <c r="L93" i="119" s="1"/>
  <c r="K93" i="119"/>
  <c r="J93" i="119"/>
  <c r="L92" i="119"/>
  <c r="I92" i="119"/>
  <c r="H92" i="119"/>
  <c r="L91" i="119"/>
  <c r="I91" i="119"/>
  <c r="H91" i="119"/>
  <c r="N89" i="119"/>
  <c r="M89" i="119"/>
  <c r="L89" i="119"/>
  <c r="K89" i="119"/>
  <c r="J89" i="119"/>
  <c r="I89" i="119"/>
  <c r="N88" i="119"/>
  <c r="M88" i="119"/>
  <c r="L88" i="119" s="1"/>
  <c r="K88" i="119"/>
  <c r="K90" i="119" s="1"/>
  <c r="J88" i="119"/>
  <c r="J90" i="119" s="1"/>
  <c r="I90" i="119" s="1"/>
  <c r="I88" i="119"/>
  <c r="H88" i="119" s="1"/>
  <c r="N87" i="119"/>
  <c r="M87" i="119"/>
  <c r="L87" i="119" s="1"/>
  <c r="H87" i="119" s="1"/>
  <c r="K87" i="119"/>
  <c r="J87" i="119"/>
  <c r="I87" i="119"/>
  <c r="L86" i="119"/>
  <c r="I86" i="119"/>
  <c r="H86" i="119"/>
  <c r="L85" i="119"/>
  <c r="I85" i="119"/>
  <c r="H85" i="119"/>
  <c r="N84" i="119"/>
  <c r="M84" i="119"/>
  <c r="L84" i="119" s="1"/>
  <c r="K84" i="119"/>
  <c r="J84" i="119"/>
  <c r="I84" i="119" s="1"/>
  <c r="L83" i="119"/>
  <c r="I83" i="119"/>
  <c r="H83" i="119"/>
  <c r="L82" i="119"/>
  <c r="H82" i="119" s="1"/>
  <c r="I82" i="119"/>
  <c r="N81" i="119"/>
  <c r="M81" i="119"/>
  <c r="L81" i="119"/>
  <c r="K81" i="119"/>
  <c r="J81" i="119"/>
  <c r="I81" i="119"/>
  <c r="H81" i="119" s="1"/>
  <c r="L80" i="119"/>
  <c r="I80" i="119"/>
  <c r="L79" i="119"/>
  <c r="I79" i="119"/>
  <c r="H79" i="119"/>
  <c r="N78" i="119"/>
  <c r="M78" i="119"/>
  <c r="L78" i="119"/>
  <c r="K78" i="119"/>
  <c r="J78" i="119"/>
  <c r="I78" i="119"/>
  <c r="H78" i="119" s="1"/>
  <c r="L77" i="119"/>
  <c r="I77" i="119"/>
  <c r="L76" i="119"/>
  <c r="I76" i="119"/>
  <c r="H76" i="119" s="1"/>
  <c r="N75" i="119"/>
  <c r="M75" i="119"/>
  <c r="L75" i="119"/>
  <c r="K75" i="119"/>
  <c r="J75" i="119"/>
  <c r="I75" i="119"/>
  <c r="H75" i="119"/>
  <c r="L74" i="119"/>
  <c r="I74" i="119"/>
  <c r="H74" i="119" s="1"/>
  <c r="L73" i="119"/>
  <c r="I73" i="119"/>
  <c r="N72" i="119"/>
  <c r="M72" i="119"/>
  <c r="L72" i="119" s="1"/>
  <c r="K72" i="119"/>
  <c r="J72" i="119"/>
  <c r="I72" i="119" s="1"/>
  <c r="H72" i="119" s="1"/>
  <c r="L71" i="119"/>
  <c r="I71" i="119"/>
  <c r="H71" i="119"/>
  <c r="L70" i="119"/>
  <c r="I70" i="119"/>
  <c r="H70" i="119"/>
  <c r="J69" i="119"/>
  <c r="N68" i="119"/>
  <c r="M68" i="119"/>
  <c r="M40" i="119" s="1"/>
  <c r="M36" i="119" s="1"/>
  <c r="L68" i="119"/>
  <c r="K68" i="119"/>
  <c r="J68" i="119"/>
  <c r="I68" i="119"/>
  <c r="N67" i="119"/>
  <c r="N69" i="119" s="1"/>
  <c r="M67" i="119"/>
  <c r="M69" i="119" s="1"/>
  <c r="L69" i="119" s="1"/>
  <c r="L67" i="119"/>
  <c r="K67" i="119"/>
  <c r="I67" i="119" s="1"/>
  <c r="H67" i="119" s="1"/>
  <c r="J67" i="119"/>
  <c r="N66" i="119"/>
  <c r="M66" i="119"/>
  <c r="L66" i="119"/>
  <c r="K66" i="119"/>
  <c r="J66" i="119"/>
  <c r="I66" i="119" s="1"/>
  <c r="H66" i="119"/>
  <c r="L65" i="119"/>
  <c r="I65" i="119"/>
  <c r="H65" i="119"/>
  <c r="L64" i="119"/>
  <c r="I64" i="119"/>
  <c r="H64" i="119"/>
  <c r="N63" i="119"/>
  <c r="M63" i="119"/>
  <c r="L63" i="119" s="1"/>
  <c r="K63" i="119"/>
  <c r="J63" i="119"/>
  <c r="I63" i="119" s="1"/>
  <c r="L62" i="119"/>
  <c r="I62" i="119"/>
  <c r="H62" i="119"/>
  <c r="L61" i="119"/>
  <c r="I61" i="119"/>
  <c r="H61" i="119"/>
  <c r="N60" i="119"/>
  <c r="M60" i="119"/>
  <c r="L60" i="119"/>
  <c r="K60" i="119"/>
  <c r="J60" i="119"/>
  <c r="I60" i="119" s="1"/>
  <c r="H60" i="119" s="1"/>
  <c r="L59" i="119"/>
  <c r="I59" i="119"/>
  <c r="H59" i="119" s="1"/>
  <c r="L58" i="119"/>
  <c r="I58" i="119"/>
  <c r="H58" i="119"/>
  <c r="N57" i="119"/>
  <c r="L57" i="119" s="1"/>
  <c r="M57" i="119"/>
  <c r="K57" i="119"/>
  <c r="J57" i="119"/>
  <c r="I57" i="119"/>
  <c r="L56" i="119"/>
  <c r="I56" i="119"/>
  <c r="H56" i="119" s="1"/>
  <c r="L55" i="119"/>
  <c r="I55" i="119"/>
  <c r="H55" i="119" s="1"/>
  <c r="N54" i="119"/>
  <c r="M54" i="119"/>
  <c r="L54" i="119"/>
  <c r="K54" i="119"/>
  <c r="J54" i="119"/>
  <c r="I54" i="119"/>
  <c r="H54" i="119" s="1"/>
  <c r="L53" i="119"/>
  <c r="I53" i="119"/>
  <c r="H53" i="119" s="1"/>
  <c r="L52" i="119"/>
  <c r="I52" i="119"/>
  <c r="H52" i="119" s="1"/>
  <c r="N51" i="119"/>
  <c r="M51" i="119"/>
  <c r="L51" i="119"/>
  <c r="K51" i="119"/>
  <c r="J51" i="119"/>
  <c r="I51" i="119"/>
  <c r="H51" i="119" s="1"/>
  <c r="L50" i="119"/>
  <c r="I50" i="119"/>
  <c r="H50" i="119"/>
  <c r="L49" i="119"/>
  <c r="I49" i="119"/>
  <c r="N48" i="119"/>
  <c r="M48" i="119"/>
  <c r="L48" i="119" s="1"/>
  <c r="K48" i="119"/>
  <c r="J48" i="119"/>
  <c r="J41" i="119" s="1"/>
  <c r="I48" i="119"/>
  <c r="H48" i="119"/>
  <c r="L47" i="119"/>
  <c r="I47" i="119"/>
  <c r="H47" i="119" s="1"/>
  <c r="L46" i="119"/>
  <c r="I46" i="119"/>
  <c r="H46" i="119"/>
  <c r="N45" i="119"/>
  <c r="M45" i="119"/>
  <c r="L45" i="119" s="1"/>
  <c r="K45" i="119"/>
  <c r="J45" i="119"/>
  <c r="L44" i="119"/>
  <c r="I44" i="119"/>
  <c r="H44" i="119"/>
  <c r="L43" i="119"/>
  <c r="I43" i="119"/>
  <c r="H43" i="119"/>
  <c r="N40" i="119"/>
  <c r="L40" i="119"/>
  <c r="K40" i="119"/>
  <c r="K36" i="119" s="1"/>
  <c r="I36" i="119" s="1"/>
  <c r="H36" i="119" s="1"/>
  <c r="J40" i="119"/>
  <c r="J36" i="119" s="1"/>
  <c r="N39" i="119"/>
  <c r="N35" i="119" s="1"/>
  <c r="N36" i="119"/>
  <c r="L36" i="119"/>
  <c r="N33" i="119"/>
  <c r="M33" i="119"/>
  <c r="L33" i="119" s="1"/>
  <c r="K33" i="119"/>
  <c r="J33" i="119"/>
  <c r="I33" i="119"/>
  <c r="L32" i="119"/>
  <c r="I32" i="119"/>
  <c r="H32" i="119"/>
  <c r="L31" i="119"/>
  <c r="I31" i="119"/>
  <c r="H31" i="119"/>
  <c r="N30" i="119"/>
  <c r="M30" i="119"/>
  <c r="L30" i="119"/>
  <c r="K30" i="119"/>
  <c r="J30" i="119"/>
  <c r="I30" i="119" s="1"/>
  <c r="H30" i="119" s="1"/>
  <c r="L29" i="119"/>
  <c r="I29" i="119"/>
  <c r="H29" i="119" s="1"/>
  <c r="L28" i="119"/>
  <c r="I28" i="119"/>
  <c r="H28" i="119"/>
  <c r="N27" i="119"/>
  <c r="L27" i="119" s="1"/>
  <c r="H27" i="119" s="1"/>
  <c r="M27" i="119"/>
  <c r="K27" i="119"/>
  <c r="J27" i="119"/>
  <c r="I27" i="119"/>
  <c r="L26" i="119"/>
  <c r="I26" i="119"/>
  <c r="H26" i="119" s="1"/>
  <c r="L25" i="119"/>
  <c r="I25" i="119"/>
  <c r="N24" i="119"/>
  <c r="M24" i="119"/>
  <c r="L24" i="119" s="1"/>
  <c r="H24" i="119" s="1"/>
  <c r="K24" i="119"/>
  <c r="J24" i="119"/>
  <c r="I24" i="119"/>
  <c r="L23" i="119"/>
  <c r="I23" i="119"/>
  <c r="H23" i="119"/>
  <c r="L22" i="119"/>
  <c r="I22" i="119"/>
  <c r="H22" i="119" s="1"/>
  <c r="N21" i="119"/>
  <c r="N17" i="119" s="1"/>
  <c r="M21" i="119"/>
  <c r="L21" i="119" s="1"/>
  <c r="K21" i="119"/>
  <c r="K17" i="119" s="1"/>
  <c r="J21" i="119"/>
  <c r="I21" i="119" s="1"/>
  <c r="H21" i="119" s="1"/>
  <c r="L20" i="119"/>
  <c r="I20" i="119"/>
  <c r="H20" i="119"/>
  <c r="L19" i="119"/>
  <c r="I19" i="119"/>
  <c r="H19" i="119" s="1"/>
  <c r="N16" i="119"/>
  <c r="M16" i="119"/>
  <c r="L16" i="119"/>
  <c r="K16" i="119"/>
  <c r="K12" i="119" s="1"/>
  <c r="K601" i="119" s="1"/>
  <c r="J16" i="119"/>
  <c r="I16" i="119"/>
  <c r="H16" i="119"/>
  <c r="N15" i="119"/>
  <c r="N11" i="119" s="1"/>
  <c r="N600" i="119" s="1"/>
  <c r="M15" i="119"/>
  <c r="L15" i="119" s="1"/>
  <c r="H15" i="119" s="1"/>
  <c r="K15" i="119"/>
  <c r="J15" i="119"/>
  <c r="I15" i="119"/>
  <c r="J12" i="119" l="1"/>
  <c r="H63" i="119"/>
  <c r="I99" i="119"/>
  <c r="H99" i="119" s="1"/>
  <c r="H147" i="119"/>
  <c r="J37" i="119"/>
  <c r="L184" i="119"/>
  <c r="H84" i="119"/>
  <c r="H108" i="119"/>
  <c r="H77" i="119"/>
  <c r="H148" i="119"/>
  <c r="I165" i="119"/>
  <c r="H165" i="119" s="1"/>
  <c r="H175" i="119"/>
  <c r="L188" i="119"/>
  <c r="H195" i="119"/>
  <c r="H235" i="119"/>
  <c r="H385" i="119"/>
  <c r="H494" i="119"/>
  <c r="K116" i="119"/>
  <c r="I182" i="119"/>
  <c r="H182" i="119" s="1"/>
  <c r="J116" i="119"/>
  <c r="I116" i="119" s="1"/>
  <c r="H116" i="119" s="1"/>
  <c r="L182" i="119"/>
  <c r="M116" i="119"/>
  <c r="L116" i="119" s="1"/>
  <c r="K267" i="119"/>
  <c r="K184" i="119"/>
  <c r="K118" i="119" s="1"/>
  <c r="M267" i="119"/>
  <c r="H310" i="119"/>
  <c r="J39" i="119"/>
  <c r="H33" i="119"/>
  <c r="H126" i="119"/>
  <c r="H180" i="119"/>
  <c r="M39" i="119"/>
  <c r="I69" i="119"/>
  <c r="H69" i="119" s="1"/>
  <c r="H73" i="119"/>
  <c r="N90" i="119"/>
  <c r="N41" i="119" s="1"/>
  <c r="N37" i="119" s="1"/>
  <c r="I121" i="119"/>
  <c r="H121" i="119" s="1"/>
  <c r="H128" i="119"/>
  <c r="H149" i="119"/>
  <c r="L165" i="119"/>
  <c r="H198" i="119"/>
  <c r="H285" i="119"/>
  <c r="H426" i="119"/>
  <c r="H508" i="119"/>
  <c r="H334" i="119"/>
  <c r="K39" i="119"/>
  <c r="K35" i="119" s="1"/>
  <c r="K11" i="119" s="1"/>
  <c r="K600" i="119" s="1"/>
  <c r="M17" i="119"/>
  <c r="K69" i="119"/>
  <c r="K41" i="119" s="1"/>
  <c r="H89" i="119"/>
  <c r="H135" i="119"/>
  <c r="H162" i="119"/>
  <c r="H266" i="119"/>
  <c r="H283" i="119"/>
  <c r="H316" i="119"/>
  <c r="I40" i="119"/>
  <c r="H40" i="119" s="1"/>
  <c r="H80" i="119"/>
  <c r="I98" i="119"/>
  <c r="H98" i="119" s="1"/>
  <c r="N122" i="119"/>
  <c r="N118" i="119" s="1"/>
  <c r="H143" i="119"/>
  <c r="H172" i="119"/>
  <c r="I183" i="119"/>
  <c r="H183" i="119" s="1"/>
  <c r="J184" i="119"/>
  <c r="I194" i="119"/>
  <c r="H194" i="119" s="1"/>
  <c r="H259" i="119"/>
  <c r="H286" i="119"/>
  <c r="H355" i="119"/>
  <c r="H379" i="119"/>
  <c r="H542" i="119"/>
  <c r="L550" i="119"/>
  <c r="J17" i="119"/>
  <c r="H57" i="119"/>
  <c r="H68" i="119"/>
  <c r="H25" i="119"/>
  <c r="M41" i="119"/>
  <c r="I45" i="119"/>
  <c r="H45" i="119" s="1"/>
  <c r="H49" i="119"/>
  <c r="M90" i="119"/>
  <c r="I93" i="119"/>
  <c r="H93" i="119" s="1"/>
  <c r="I97" i="119"/>
  <c r="H97" i="119" s="1"/>
  <c r="H104" i="119"/>
  <c r="L108" i="119"/>
  <c r="M117" i="119"/>
  <c r="H124" i="119"/>
  <c r="I129" i="119"/>
  <c r="H129" i="119" s="1"/>
  <c r="H158" i="119"/>
  <c r="L168" i="119"/>
  <c r="H168" i="119" s="1"/>
  <c r="I188" i="119"/>
  <c r="H188" i="119" s="1"/>
  <c r="H190" i="119"/>
  <c r="I257" i="119"/>
  <c r="H257" i="119" s="1"/>
  <c r="H367" i="119"/>
  <c r="H430" i="119"/>
  <c r="H448" i="119"/>
  <c r="I463" i="119"/>
  <c r="H463" i="119" s="1"/>
  <c r="I526" i="119"/>
  <c r="H526" i="119" s="1"/>
  <c r="H152" i="119"/>
  <c r="H212" i="119"/>
  <c r="I218" i="119"/>
  <c r="H218" i="119" s="1"/>
  <c r="H245" i="119"/>
  <c r="I277" i="119"/>
  <c r="H277" i="119" s="1"/>
  <c r="H289" i="119"/>
  <c r="H403" i="119"/>
  <c r="I415" i="119"/>
  <c r="H415" i="119" s="1"/>
  <c r="H522" i="119"/>
  <c r="H361" i="119"/>
  <c r="H496" i="119"/>
  <c r="H511" i="119"/>
  <c r="H574" i="119"/>
  <c r="I141" i="119"/>
  <c r="H141" i="119" s="1"/>
  <c r="H176" i="119"/>
  <c r="H202" i="119"/>
  <c r="I239" i="119"/>
  <c r="H239" i="119" s="1"/>
  <c r="H241" i="119"/>
  <c r="L254" i="119"/>
  <c r="H254" i="119" s="1"/>
  <c r="I271" i="119"/>
  <c r="H271" i="119" s="1"/>
  <c r="J267" i="119"/>
  <c r="I267" i="119" s="1"/>
  <c r="H303" i="119"/>
  <c r="H305" i="119"/>
  <c r="L328" i="119"/>
  <c r="H328" i="119" s="1"/>
  <c r="H340" i="119"/>
  <c r="L394" i="119"/>
  <c r="H394" i="119" s="1"/>
  <c r="H490" i="119"/>
  <c r="H578" i="119"/>
  <c r="L230" i="119"/>
  <c r="H230" i="119" s="1"/>
  <c r="N267" i="119"/>
  <c r="H284" i="119"/>
  <c r="L304" i="119"/>
  <c r="H304" i="119" s="1"/>
  <c r="I325" i="119"/>
  <c r="H325" i="119" s="1"/>
  <c r="H402" i="119"/>
  <c r="H418" i="119"/>
  <c r="H466" i="119"/>
  <c r="H518" i="119"/>
  <c r="I535" i="119"/>
  <c r="H535" i="119" s="1"/>
  <c r="H556" i="119"/>
  <c r="I227" i="119"/>
  <c r="H227" i="119" s="1"/>
  <c r="H262" i="119"/>
  <c r="H505" i="119"/>
  <c r="H550" i="119"/>
  <c r="H589" i="119"/>
  <c r="F12" i="120"/>
  <c r="H258" i="119"/>
  <c r="L280" i="119"/>
  <c r="H280" i="119" s="1"/>
  <c r="I301" i="119"/>
  <c r="H301" i="119" s="1"/>
  <c r="H336" i="119"/>
  <c r="H398" i="119"/>
  <c r="I439" i="119"/>
  <c r="H439" i="119" s="1"/>
  <c r="H450" i="119"/>
  <c r="I487" i="119"/>
  <c r="H487" i="119" s="1"/>
  <c r="H498" i="119"/>
  <c r="L514" i="119"/>
  <c r="H514" i="119" s="1"/>
  <c r="H538" i="119"/>
  <c r="H554" i="119"/>
  <c r="I571" i="119"/>
  <c r="H571" i="119" s="1"/>
  <c r="H582" i="119"/>
  <c r="L598" i="119"/>
  <c r="H598" i="119" s="1"/>
  <c r="G12" i="120"/>
  <c r="K37" i="119" l="1"/>
  <c r="K13" i="119" s="1"/>
  <c r="K602" i="119" s="1"/>
  <c r="I41" i="119"/>
  <c r="N13" i="119"/>
  <c r="N602" i="119" s="1"/>
  <c r="I184" i="119"/>
  <c r="H184" i="119" s="1"/>
  <c r="J118" i="119"/>
  <c r="I118" i="119" s="1"/>
  <c r="L117" i="119"/>
  <c r="H117" i="119" s="1"/>
  <c r="M12" i="119"/>
  <c r="J35" i="119"/>
  <c r="I39" i="119"/>
  <c r="L267" i="119"/>
  <c r="L122" i="119"/>
  <c r="H122" i="119" s="1"/>
  <c r="M37" i="119"/>
  <c r="L37" i="119" s="1"/>
  <c r="L41" i="119"/>
  <c r="J13" i="119"/>
  <c r="I17" i="119"/>
  <c r="H17" i="119" s="1"/>
  <c r="L39" i="119"/>
  <c r="M35" i="119"/>
  <c r="H267" i="119"/>
  <c r="L90" i="119"/>
  <c r="H90" i="119" s="1"/>
  <c r="L17" i="119"/>
  <c r="M118" i="119"/>
  <c r="L118" i="119" s="1"/>
  <c r="J601" i="119"/>
  <c r="I12" i="119"/>
  <c r="H39" i="119" l="1"/>
  <c r="I601" i="119"/>
  <c r="H12" i="119"/>
  <c r="H601" i="119" s="1"/>
  <c r="I35" i="119"/>
  <c r="J11" i="119"/>
  <c r="J602" i="119"/>
  <c r="I13" i="119"/>
  <c r="M601" i="119"/>
  <c r="L12" i="119"/>
  <c r="L601" i="119" s="1"/>
  <c r="M13" i="119"/>
  <c r="H118" i="119"/>
  <c r="L35" i="119"/>
  <c r="M11" i="119"/>
  <c r="I37" i="119"/>
  <c r="H37" i="119" s="1"/>
  <c r="H41" i="119"/>
  <c r="I602" i="119" l="1"/>
  <c r="H13" i="119"/>
  <c r="H602" i="119" s="1"/>
  <c r="J600" i="119"/>
  <c r="I11" i="119"/>
  <c r="M600" i="119"/>
  <c r="L11" i="119"/>
  <c r="L600" i="119" s="1"/>
  <c r="H35" i="119"/>
  <c r="M602" i="119"/>
  <c r="L13" i="119"/>
  <c r="L602" i="119" s="1"/>
  <c r="I600" i="119" l="1"/>
  <c r="H11" i="119"/>
  <c r="H600" i="119" s="1"/>
  <c r="H86" i="118" l="1"/>
  <c r="G86" i="118"/>
  <c r="H85" i="118"/>
  <c r="G85" i="118"/>
  <c r="W84" i="118"/>
  <c r="W85" i="118" s="1"/>
  <c r="V84" i="118"/>
  <c r="T84" i="118"/>
  <c r="S84" i="118"/>
  <c r="S85" i="118" s="1"/>
  <c r="Q84" i="118"/>
  <c r="P84" i="118"/>
  <c r="M84" i="118"/>
  <c r="L84" i="118"/>
  <c r="H84" i="118"/>
  <c r="G84" i="118"/>
  <c r="H83" i="118"/>
  <c r="G83" i="118"/>
  <c r="W82" i="118"/>
  <c r="V82" i="118"/>
  <c r="V85" i="118" s="1"/>
  <c r="U82" i="118"/>
  <c r="T82" i="118"/>
  <c r="T85" i="118" s="1"/>
  <c r="S82" i="118"/>
  <c r="Q82" i="118"/>
  <c r="Q85" i="118" s="1"/>
  <c r="P82" i="118"/>
  <c r="P85" i="118" s="1"/>
  <c r="M82" i="118"/>
  <c r="M85" i="118" s="1"/>
  <c r="L82" i="118"/>
  <c r="L85" i="118" s="1"/>
  <c r="W80" i="118"/>
  <c r="V80" i="118"/>
  <c r="U80" i="118"/>
  <c r="T80" i="118"/>
  <c r="S80" i="118"/>
  <c r="Q80" i="118"/>
  <c r="P80" i="118"/>
  <c r="M80" i="118"/>
  <c r="L80" i="118"/>
  <c r="U79" i="118"/>
  <c r="R79" i="118"/>
  <c r="O79" i="118"/>
  <c r="N79" i="118"/>
  <c r="K79" i="118"/>
  <c r="J79" i="118"/>
  <c r="U77" i="118"/>
  <c r="R77" i="118"/>
  <c r="R80" i="118" s="1"/>
  <c r="O77" i="118"/>
  <c r="N77" i="118" s="1"/>
  <c r="K77" i="118"/>
  <c r="K80" i="118" s="1"/>
  <c r="H77" i="118"/>
  <c r="G77" i="118"/>
  <c r="W75" i="118"/>
  <c r="V75" i="118"/>
  <c r="T75" i="118"/>
  <c r="S75" i="118"/>
  <c r="Q75" i="118"/>
  <c r="P75" i="118"/>
  <c r="M75" i="118"/>
  <c r="L75" i="118"/>
  <c r="U74" i="118"/>
  <c r="U75" i="118" s="1"/>
  <c r="R74" i="118"/>
  <c r="O74" i="118"/>
  <c r="N74" i="118" s="1"/>
  <c r="K74" i="118"/>
  <c r="J74" i="118" s="1"/>
  <c r="U72" i="118"/>
  <c r="R72" i="118"/>
  <c r="R75" i="118" s="1"/>
  <c r="O72" i="118"/>
  <c r="O75" i="118" s="1"/>
  <c r="N72" i="118"/>
  <c r="N75" i="118" s="1"/>
  <c r="K72" i="118"/>
  <c r="J72" i="118" s="1"/>
  <c r="J75" i="118" s="1"/>
  <c r="H72" i="118"/>
  <c r="G72" i="118"/>
  <c r="W70" i="118"/>
  <c r="V70" i="118"/>
  <c r="U70" i="118"/>
  <c r="T70" i="118"/>
  <c r="S70" i="118"/>
  <c r="Q70" i="118"/>
  <c r="P70" i="118"/>
  <c r="M70" i="118"/>
  <c r="L70" i="118"/>
  <c r="U69" i="118"/>
  <c r="R69" i="118"/>
  <c r="O69" i="118"/>
  <c r="N69" i="118"/>
  <c r="K69" i="118"/>
  <c r="J69" i="118"/>
  <c r="U67" i="118"/>
  <c r="R67" i="118"/>
  <c r="R70" i="118" s="1"/>
  <c r="O67" i="118"/>
  <c r="N67" i="118" s="1"/>
  <c r="K67" i="118"/>
  <c r="K70" i="118" s="1"/>
  <c r="H67" i="118"/>
  <c r="G67" i="118"/>
  <c r="W65" i="118"/>
  <c r="V65" i="118"/>
  <c r="T65" i="118"/>
  <c r="S65" i="118"/>
  <c r="Q65" i="118"/>
  <c r="P65" i="118"/>
  <c r="M65" i="118"/>
  <c r="L65" i="118"/>
  <c r="U64" i="118"/>
  <c r="U65" i="118" s="1"/>
  <c r="R64" i="118"/>
  <c r="N64" i="118" s="1"/>
  <c r="O64" i="118"/>
  <c r="K64" i="118"/>
  <c r="U62" i="118"/>
  <c r="R62" i="118"/>
  <c r="R65" i="118" s="1"/>
  <c r="O62" i="118"/>
  <c r="O65" i="118" s="1"/>
  <c r="N62" i="118"/>
  <c r="K62" i="118"/>
  <c r="K65" i="118" s="1"/>
  <c r="H62" i="118"/>
  <c r="G62" i="118"/>
  <c r="W60" i="118"/>
  <c r="V60" i="118"/>
  <c r="U60" i="118"/>
  <c r="T60" i="118"/>
  <c r="S60" i="118"/>
  <c r="Q60" i="118"/>
  <c r="P60" i="118"/>
  <c r="M60" i="118"/>
  <c r="L60" i="118"/>
  <c r="U59" i="118"/>
  <c r="R59" i="118"/>
  <c r="O59" i="118"/>
  <c r="N59" i="118"/>
  <c r="K59" i="118"/>
  <c r="J59" i="118"/>
  <c r="U57" i="118"/>
  <c r="R57" i="118"/>
  <c r="R60" i="118" s="1"/>
  <c r="O57" i="118"/>
  <c r="N57" i="118" s="1"/>
  <c r="K57" i="118"/>
  <c r="K60" i="118" s="1"/>
  <c r="H57" i="118"/>
  <c r="G57" i="118"/>
  <c r="W55" i="118"/>
  <c r="V55" i="118"/>
  <c r="T55" i="118"/>
  <c r="S55" i="118"/>
  <c r="Q55" i="118"/>
  <c r="P55" i="118"/>
  <c r="M55" i="118"/>
  <c r="L55" i="118"/>
  <c r="U54" i="118"/>
  <c r="R54" i="118"/>
  <c r="N54" i="118" s="1"/>
  <c r="O54" i="118"/>
  <c r="K54" i="118"/>
  <c r="U52" i="118"/>
  <c r="U55" i="118" s="1"/>
  <c r="R52" i="118"/>
  <c r="R55" i="118" s="1"/>
  <c r="O52" i="118"/>
  <c r="O55" i="118" s="1"/>
  <c r="N52" i="118"/>
  <c r="K52" i="118"/>
  <c r="K55" i="118" s="1"/>
  <c r="H52" i="118"/>
  <c r="G52" i="118"/>
  <c r="W50" i="118"/>
  <c r="V50" i="118"/>
  <c r="U50" i="118"/>
  <c r="T50" i="118"/>
  <c r="S50" i="118"/>
  <c r="Q50" i="118"/>
  <c r="P50" i="118"/>
  <c r="M50" i="118"/>
  <c r="L50" i="118"/>
  <c r="U49" i="118"/>
  <c r="R49" i="118"/>
  <c r="O49" i="118"/>
  <c r="N49" i="118"/>
  <c r="N50" i="118" s="1"/>
  <c r="K49" i="118"/>
  <c r="J49" i="118"/>
  <c r="U47" i="118"/>
  <c r="R47" i="118"/>
  <c r="R50" i="118" s="1"/>
  <c r="O47" i="118"/>
  <c r="O50" i="118" s="1"/>
  <c r="N47" i="118"/>
  <c r="K47" i="118"/>
  <c r="K50" i="118" s="1"/>
  <c r="J47" i="118"/>
  <c r="J50" i="118" s="1"/>
  <c r="H47" i="118"/>
  <c r="G47" i="118"/>
  <c r="W45" i="118"/>
  <c r="V45" i="118"/>
  <c r="T45" i="118"/>
  <c r="S45" i="118"/>
  <c r="Q45" i="118"/>
  <c r="P45" i="118"/>
  <c r="M45" i="118"/>
  <c r="L45" i="118"/>
  <c r="U44" i="118"/>
  <c r="R44" i="118"/>
  <c r="O44" i="118"/>
  <c r="N44" i="118" s="1"/>
  <c r="K44" i="118"/>
  <c r="J44" i="118" s="1"/>
  <c r="U42" i="118"/>
  <c r="U45" i="118" s="1"/>
  <c r="R42" i="118"/>
  <c r="R45" i="118" s="1"/>
  <c r="O42" i="118"/>
  <c r="O45" i="118" s="1"/>
  <c r="N42" i="118"/>
  <c r="N45" i="118" s="1"/>
  <c r="K42" i="118"/>
  <c r="J42" i="118" s="1"/>
  <c r="H42" i="118"/>
  <c r="G42" i="118"/>
  <c r="W40" i="118"/>
  <c r="V40" i="118"/>
  <c r="U40" i="118"/>
  <c r="T40" i="118"/>
  <c r="S40" i="118"/>
  <c r="Q40" i="118"/>
  <c r="P40" i="118"/>
  <c r="M40" i="118"/>
  <c r="L40" i="118"/>
  <c r="U39" i="118"/>
  <c r="R39" i="118"/>
  <c r="O39" i="118"/>
  <c r="N39" i="118"/>
  <c r="N40" i="118" s="1"/>
  <c r="K39" i="118"/>
  <c r="J39" i="118"/>
  <c r="U37" i="118"/>
  <c r="R37" i="118"/>
  <c r="R40" i="118" s="1"/>
  <c r="O37" i="118"/>
  <c r="O40" i="118" s="1"/>
  <c r="N37" i="118"/>
  <c r="K37" i="118"/>
  <c r="K40" i="118" s="1"/>
  <c r="J37" i="118"/>
  <c r="J40" i="118" s="1"/>
  <c r="H37" i="118"/>
  <c r="G37" i="118"/>
  <c r="W35" i="118"/>
  <c r="V35" i="118"/>
  <c r="T35" i="118"/>
  <c r="S35" i="118"/>
  <c r="Q35" i="118"/>
  <c r="P35" i="118"/>
  <c r="M35" i="118"/>
  <c r="L35" i="118"/>
  <c r="U34" i="118"/>
  <c r="R34" i="118"/>
  <c r="N34" i="118" s="1"/>
  <c r="O34" i="118"/>
  <c r="K34" i="118"/>
  <c r="J34" i="118" s="1"/>
  <c r="U32" i="118"/>
  <c r="U35" i="118" s="1"/>
  <c r="R32" i="118"/>
  <c r="R35" i="118" s="1"/>
  <c r="O32" i="118"/>
  <c r="O35" i="118" s="1"/>
  <c r="N32" i="118"/>
  <c r="K32" i="118"/>
  <c r="K35" i="118" s="1"/>
  <c r="H32" i="118"/>
  <c r="G32" i="118"/>
  <c r="W30" i="118"/>
  <c r="V30" i="118"/>
  <c r="U30" i="118"/>
  <c r="T30" i="118"/>
  <c r="S30" i="118"/>
  <c r="Q30" i="118"/>
  <c r="P30" i="118"/>
  <c r="M30" i="118"/>
  <c r="L30" i="118"/>
  <c r="U29" i="118"/>
  <c r="R29" i="118"/>
  <c r="O29" i="118"/>
  <c r="N29" i="118"/>
  <c r="N30" i="118" s="1"/>
  <c r="K29" i="118"/>
  <c r="J29" i="118"/>
  <c r="U27" i="118"/>
  <c r="R27" i="118"/>
  <c r="R30" i="118" s="1"/>
  <c r="O27" i="118"/>
  <c r="O30" i="118" s="1"/>
  <c r="N27" i="118"/>
  <c r="K27" i="118"/>
  <c r="K30" i="118" s="1"/>
  <c r="J27" i="118"/>
  <c r="J30" i="118" s="1"/>
  <c r="H27" i="118"/>
  <c r="G27" i="118"/>
  <c r="W25" i="118"/>
  <c r="V25" i="118"/>
  <c r="T25" i="118"/>
  <c r="S25" i="118"/>
  <c r="Q25" i="118"/>
  <c r="P25" i="118"/>
  <c r="M25" i="118"/>
  <c r="L25" i="118"/>
  <c r="U24" i="118"/>
  <c r="R24" i="118"/>
  <c r="R84" i="118" s="1"/>
  <c r="O24" i="118"/>
  <c r="N24" i="118" s="1"/>
  <c r="J24" i="118" s="1"/>
  <c r="K24" i="118"/>
  <c r="U22" i="118"/>
  <c r="U25" i="118" s="1"/>
  <c r="R22" i="118"/>
  <c r="R25" i="118" s="1"/>
  <c r="O22" i="118"/>
  <c r="O25" i="118" s="1"/>
  <c r="N22" i="118"/>
  <c r="K22" i="118"/>
  <c r="J22" i="118" s="1"/>
  <c r="H22" i="118"/>
  <c r="G22" i="118"/>
  <c r="W20" i="118"/>
  <c r="V20" i="118"/>
  <c r="U20" i="118"/>
  <c r="T20" i="118"/>
  <c r="S20" i="118"/>
  <c r="Q20" i="118"/>
  <c r="P20" i="118"/>
  <c r="M20" i="118"/>
  <c r="L20" i="118"/>
  <c r="U19" i="118"/>
  <c r="U84" i="118" s="1"/>
  <c r="R19" i="118"/>
  <c r="O19" i="118"/>
  <c r="O84" i="118" s="1"/>
  <c r="N19" i="118"/>
  <c r="K19" i="118"/>
  <c r="K84" i="118" s="1"/>
  <c r="J19" i="118"/>
  <c r="U17" i="118"/>
  <c r="R17" i="118"/>
  <c r="R82" i="118" s="1"/>
  <c r="R85" i="118" s="1"/>
  <c r="O17" i="118"/>
  <c r="O82" i="118" s="1"/>
  <c r="O85" i="118" s="1"/>
  <c r="N17" i="118"/>
  <c r="K17" i="118"/>
  <c r="K82" i="118" s="1"/>
  <c r="K85" i="118" s="1"/>
  <c r="J17" i="118"/>
  <c r="H17" i="118"/>
  <c r="H82" i="118" s="1"/>
  <c r="G17" i="118"/>
  <c r="G82" i="118" s="1"/>
  <c r="N55" i="118" l="1"/>
  <c r="N65" i="118"/>
  <c r="J25" i="118"/>
  <c r="N25" i="118"/>
  <c r="J57" i="118"/>
  <c r="J60" i="118" s="1"/>
  <c r="N60" i="118"/>
  <c r="N70" i="118"/>
  <c r="J67" i="118"/>
  <c r="J70" i="118" s="1"/>
  <c r="J77" i="118"/>
  <c r="J80" i="118" s="1"/>
  <c r="N80" i="118"/>
  <c r="U85" i="118"/>
  <c r="N35" i="118"/>
  <c r="J54" i="118"/>
  <c r="J84" i="118" s="1"/>
  <c r="J64" i="118"/>
  <c r="N84" i="118"/>
  <c r="J45" i="118"/>
  <c r="N82" i="118"/>
  <c r="N20" i="118"/>
  <c r="O20" i="118"/>
  <c r="K25" i="118"/>
  <c r="K45" i="118"/>
  <c r="O60" i="118"/>
  <c r="O70" i="118"/>
  <c r="K75" i="118"/>
  <c r="O80" i="118"/>
  <c r="J20" i="118"/>
  <c r="R20" i="118"/>
  <c r="J32" i="118"/>
  <c r="J35" i="118" s="1"/>
  <c r="J52" i="118"/>
  <c r="J55" i="118" s="1"/>
  <c r="J62" i="118"/>
  <c r="J65" i="118" s="1"/>
  <c r="K20" i="118"/>
  <c r="J82" i="118" l="1"/>
  <c r="J85" i="118" s="1"/>
  <c r="N85" i="118"/>
  <c r="G17" i="117" l="1"/>
  <c r="H17" i="117"/>
  <c r="K17" i="117"/>
  <c r="O17" i="117"/>
  <c r="O20" i="117" s="1"/>
  <c r="R17" i="117"/>
  <c r="R20" i="117" s="1"/>
  <c r="U17" i="117"/>
  <c r="U20" i="117" s="1"/>
  <c r="K19" i="117"/>
  <c r="O19" i="117"/>
  <c r="R19" i="117"/>
  <c r="N19" i="117" s="1"/>
  <c r="J19" i="117" s="1"/>
  <c r="U19" i="117"/>
  <c r="K20" i="117"/>
  <c r="L20" i="117"/>
  <c r="M20" i="117"/>
  <c r="P20" i="117"/>
  <c r="Q20" i="117"/>
  <c r="S20" i="117"/>
  <c r="T20" i="117"/>
  <c r="V20" i="117"/>
  <c r="W20" i="117"/>
  <c r="G22" i="117"/>
  <c r="G142" i="117" s="1"/>
  <c r="G228" i="117" s="1"/>
  <c r="H22" i="117"/>
  <c r="H142" i="117" s="1"/>
  <c r="K22" i="117"/>
  <c r="N22" i="117"/>
  <c r="O22" i="117"/>
  <c r="R22" i="117"/>
  <c r="U22" i="117"/>
  <c r="K24" i="117"/>
  <c r="J24" i="117" s="1"/>
  <c r="N24" i="117"/>
  <c r="O24" i="117"/>
  <c r="R24" i="117"/>
  <c r="R25" i="117" s="1"/>
  <c r="U24" i="117"/>
  <c r="L25" i="117"/>
  <c r="M25" i="117"/>
  <c r="N25" i="117"/>
  <c r="O25" i="117"/>
  <c r="P25" i="117"/>
  <c r="Q25" i="117"/>
  <c r="S25" i="117"/>
  <c r="T25" i="117"/>
  <c r="U25" i="117"/>
  <c r="V25" i="117"/>
  <c r="W25" i="117"/>
  <c r="G27" i="117"/>
  <c r="H27" i="117"/>
  <c r="K27" i="117"/>
  <c r="O27" i="117"/>
  <c r="O30" i="117" s="1"/>
  <c r="R27" i="117"/>
  <c r="R30" i="117" s="1"/>
  <c r="U27" i="117"/>
  <c r="U30" i="117" s="1"/>
  <c r="K29" i="117"/>
  <c r="O29" i="117"/>
  <c r="R29" i="117"/>
  <c r="N29" i="117" s="1"/>
  <c r="J29" i="117" s="1"/>
  <c r="U29" i="117"/>
  <c r="K30" i="117"/>
  <c r="L30" i="117"/>
  <c r="M30" i="117"/>
  <c r="P30" i="117"/>
  <c r="Q30" i="117"/>
  <c r="S30" i="117"/>
  <c r="T30" i="117"/>
  <c r="V30" i="117"/>
  <c r="W30" i="117"/>
  <c r="G32" i="117"/>
  <c r="H32" i="117"/>
  <c r="J32" i="117"/>
  <c r="K32" i="117"/>
  <c r="N32" i="117"/>
  <c r="O32" i="117"/>
  <c r="R32" i="117"/>
  <c r="U32" i="117"/>
  <c r="K34" i="117"/>
  <c r="J34" i="117" s="1"/>
  <c r="N34" i="117"/>
  <c r="N35" i="117" s="1"/>
  <c r="O34" i="117"/>
  <c r="R34" i="117"/>
  <c r="R35" i="117" s="1"/>
  <c r="U34" i="117"/>
  <c r="L35" i="117"/>
  <c r="M35" i="117"/>
  <c r="O35" i="117"/>
  <c r="P35" i="117"/>
  <c r="Q35" i="117"/>
  <c r="S35" i="117"/>
  <c r="T35" i="117"/>
  <c r="U35" i="117"/>
  <c r="V35" i="117"/>
  <c r="W35" i="117"/>
  <c r="G37" i="117"/>
  <c r="H37" i="117"/>
  <c r="K37" i="117"/>
  <c r="O37" i="117"/>
  <c r="O40" i="117" s="1"/>
  <c r="R37" i="117"/>
  <c r="U37" i="117"/>
  <c r="U40" i="117" s="1"/>
  <c r="K39" i="117"/>
  <c r="O39" i="117"/>
  <c r="R39" i="117"/>
  <c r="N39" i="117" s="1"/>
  <c r="J39" i="117" s="1"/>
  <c r="U39" i="117"/>
  <c r="K40" i="117"/>
  <c r="L40" i="117"/>
  <c r="M40" i="117"/>
  <c r="P40" i="117"/>
  <c r="Q40" i="117"/>
  <c r="R40" i="117"/>
  <c r="S40" i="117"/>
  <c r="T40" i="117"/>
  <c r="V40" i="117"/>
  <c r="W40" i="117"/>
  <c r="G42" i="117"/>
  <c r="H42" i="117"/>
  <c r="K42" i="117"/>
  <c r="K45" i="117" s="1"/>
  <c r="N42" i="117"/>
  <c r="O42" i="117"/>
  <c r="R42" i="117"/>
  <c r="U42" i="117"/>
  <c r="K44" i="117"/>
  <c r="O44" i="117"/>
  <c r="O45" i="117" s="1"/>
  <c r="R44" i="117"/>
  <c r="R45" i="117" s="1"/>
  <c r="U44" i="117"/>
  <c r="L45" i="117"/>
  <c r="M45" i="117"/>
  <c r="P45" i="117"/>
  <c r="Q45" i="117"/>
  <c r="S45" i="117"/>
  <c r="T45" i="117"/>
  <c r="U45" i="117"/>
  <c r="V45" i="117"/>
  <c r="W45" i="117"/>
  <c r="G47" i="117"/>
  <c r="H47" i="117"/>
  <c r="K47" i="117"/>
  <c r="O47" i="117"/>
  <c r="O50" i="117" s="1"/>
  <c r="R47" i="117"/>
  <c r="U47" i="117"/>
  <c r="K49" i="117"/>
  <c r="O49" i="117"/>
  <c r="R49" i="117"/>
  <c r="U49" i="117"/>
  <c r="K50" i="117"/>
  <c r="L50" i="117"/>
  <c r="M50" i="117"/>
  <c r="P50" i="117"/>
  <c r="Q50" i="117"/>
  <c r="S50" i="117"/>
  <c r="T50" i="117"/>
  <c r="V50" i="117"/>
  <c r="W50" i="117"/>
  <c r="G52" i="117"/>
  <c r="H52" i="117"/>
  <c r="K52" i="117"/>
  <c r="K55" i="117" s="1"/>
  <c r="N52" i="117"/>
  <c r="O52" i="117"/>
  <c r="R52" i="117"/>
  <c r="U52" i="117"/>
  <c r="K54" i="117"/>
  <c r="O54" i="117"/>
  <c r="O55" i="117" s="1"/>
  <c r="R54" i="117"/>
  <c r="R55" i="117" s="1"/>
  <c r="U54" i="117"/>
  <c r="L55" i="117"/>
  <c r="M55" i="117"/>
  <c r="P55" i="117"/>
  <c r="Q55" i="117"/>
  <c r="S55" i="117"/>
  <c r="T55" i="117"/>
  <c r="U55" i="117"/>
  <c r="V55" i="117"/>
  <c r="W55" i="117"/>
  <c r="G57" i="117"/>
  <c r="H57" i="117"/>
  <c r="K57" i="117"/>
  <c r="N57" i="117"/>
  <c r="O57" i="117"/>
  <c r="O60" i="117" s="1"/>
  <c r="R57" i="117"/>
  <c r="U57" i="117"/>
  <c r="K59" i="117"/>
  <c r="O59" i="117"/>
  <c r="R59" i="117"/>
  <c r="U59" i="117"/>
  <c r="K60" i="117"/>
  <c r="L60" i="117"/>
  <c r="M60" i="117"/>
  <c r="P60" i="117"/>
  <c r="Q60" i="117"/>
  <c r="R60" i="117"/>
  <c r="S60" i="117"/>
  <c r="T60" i="117"/>
  <c r="V60" i="117"/>
  <c r="W60" i="117"/>
  <c r="G62" i="117"/>
  <c r="H62" i="117"/>
  <c r="K62" i="117"/>
  <c r="K65" i="117" s="1"/>
  <c r="N62" i="117"/>
  <c r="O62" i="117"/>
  <c r="R62" i="117"/>
  <c r="U62" i="117"/>
  <c r="K64" i="117"/>
  <c r="O64" i="117"/>
  <c r="O65" i="117" s="1"/>
  <c r="R64" i="117"/>
  <c r="R65" i="117" s="1"/>
  <c r="U64" i="117"/>
  <c r="L65" i="117"/>
  <c r="M65" i="117"/>
  <c r="P65" i="117"/>
  <c r="Q65" i="117"/>
  <c r="S65" i="117"/>
  <c r="T65" i="117"/>
  <c r="U65" i="117"/>
  <c r="V65" i="117"/>
  <c r="W65" i="117"/>
  <c r="G67" i="117"/>
  <c r="H67" i="117"/>
  <c r="K67" i="117"/>
  <c r="O67" i="117"/>
  <c r="O70" i="117" s="1"/>
  <c r="R67" i="117"/>
  <c r="U67" i="117"/>
  <c r="K69" i="117"/>
  <c r="O69" i="117"/>
  <c r="R69" i="117"/>
  <c r="U69" i="117"/>
  <c r="K70" i="117"/>
  <c r="L70" i="117"/>
  <c r="M70" i="117"/>
  <c r="P70" i="117"/>
  <c r="Q70" i="117"/>
  <c r="R70" i="117"/>
  <c r="S70" i="117"/>
  <c r="T70" i="117"/>
  <c r="V70" i="117"/>
  <c r="W70" i="117"/>
  <c r="G72" i="117"/>
  <c r="H72" i="117"/>
  <c r="K72" i="117"/>
  <c r="K75" i="117" s="1"/>
  <c r="N72" i="117"/>
  <c r="O72" i="117"/>
  <c r="R72" i="117"/>
  <c r="U72" i="117"/>
  <c r="K74" i="117"/>
  <c r="O74" i="117"/>
  <c r="O75" i="117" s="1"/>
  <c r="R74" i="117"/>
  <c r="R75" i="117" s="1"/>
  <c r="U74" i="117"/>
  <c r="L75" i="117"/>
  <c r="M75" i="117"/>
  <c r="P75" i="117"/>
  <c r="Q75" i="117"/>
  <c r="S75" i="117"/>
  <c r="T75" i="117"/>
  <c r="U75" i="117"/>
  <c r="V75" i="117"/>
  <c r="W75" i="117"/>
  <c r="G77" i="117"/>
  <c r="H77" i="117"/>
  <c r="K77" i="117"/>
  <c r="O77" i="117"/>
  <c r="O80" i="117" s="1"/>
  <c r="R77" i="117"/>
  <c r="R80" i="117" s="1"/>
  <c r="U77" i="117"/>
  <c r="K79" i="117"/>
  <c r="O79" i="117"/>
  <c r="R79" i="117"/>
  <c r="U79" i="117"/>
  <c r="K80" i="117"/>
  <c r="L80" i="117"/>
  <c r="M80" i="117"/>
  <c r="P80" i="117"/>
  <c r="Q80" i="117"/>
  <c r="S80" i="117"/>
  <c r="T80" i="117"/>
  <c r="V80" i="117"/>
  <c r="W80" i="117"/>
  <c r="G82" i="117"/>
  <c r="H82" i="117"/>
  <c r="K82" i="117"/>
  <c r="K85" i="117" s="1"/>
  <c r="N82" i="117"/>
  <c r="O82" i="117"/>
  <c r="R82" i="117"/>
  <c r="U82" i="117"/>
  <c r="K84" i="117"/>
  <c r="O84" i="117"/>
  <c r="O85" i="117" s="1"/>
  <c r="R84" i="117"/>
  <c r="R85" i="117" s="1"/>
  <c r="U84" i="117"/>
  <c r="L85" i="117"/>
  <c r="M85" i="117"/>
  <c r="P85" i="117"/>
  <c r="Q85" i="117"/>
  <c r="S85" i="117"/>
  <c r="T85" i="117"/>
  <c r="U85" i="117"/>
  <c r="V85" i="117"/>
  <c r="W85" i="117"/>
  <c r="G87" i="117"/>
  <c r="H87" i="117"/>
  <c r="K87" i="117"/>
  <c r="O87" i="117"/>
  <c r="O90" i="117" s="1"/>
  <c r="R87" i="117"/>
  <c r="R90" i="117" s="1"/>
  <c r="U87" i="117"/>
  <c r="U90" i="117" s="1"/>
  <c r="K89" i="117"/>
  <c r="O89" i="117"/>
  <c r="R89" i="117"/>
  <c r="U89" i="117"/>
  <c r="K90" i="117"/>
  <c r="L90" i="117"/>
  <c r="M90" i="117"/>
  <c r="P90" i="117"/>
  <c r="Q90" i="117"/>
  <c r="S90" i="117"/>
  <c r="T90" i="117"/>
  <c r="V90" i="117"/>
  <c r="W90" i="117"/>
  <c r="G92" i="117"/>
  <c r="H92" i="117"/>
  <c r="K92" i="117"/>
  <c r="K95" i="117" s="1"/>
  <c r="N92" i="117"/>
  <c r="O92" i="117"/>
  <c r="R92" i="117"/>
  <c r="U92" i="117"/>
  <c r="K94" i="117"/>
  <c r="O94" i="117"/>
  <c r="O95" i="117" s="1"/>
  <c r="R94" i="117"/>
  <c r="R95" i="117" s="1"/>
  <c r="U94" i="117"/>
  <c r="L95" i="117"/>
  <c r="M95" i="117"/>
  <c r="P95" i="117"/>
  <c r="Q95" i="117"/>
  <c r="S95" i="117"/>
  <c r="T95" i="117"/>
  <c r="U95" i="117"/>
  <c r="V95" i="117"/>
  <c r="W95" i="117"/>
  <c r="G97" i="117"/>
  <c r="H97" i="117"/>
  <c r="K97" i="117"/>
  <c r="O97" i="117"/>
  <c r="O100" i="117" s="1"/>
  <c r="R97" i="117"/>
  <c r="R100" i="117" s="1"/>
  <c r="U97" i="117"/>
  <c r="U100" i="117" s="1"/>
  <c r="K99" i="117"/>
  <c r="O99" i="117"/>
  <c r="R99" i="117"/>
  <c r="U99" i="117"/>
  <c r="K100" i="117"/>
  <c r="L100" i="117"/>
  <c r="M100" i="117"/>
  <c r="P100" i="117"/>
  <c r="Q100" i="117"/>
  <c r="S100" i="117"/>
  <c r="T100" i="117"/>
  <c r="V100" i="117"/>
  <c r="W100" i="117"/>
  <c r="G102" i="117"/>
  <c r="H102" i="117"/>
  <c r="K102" i="117"/>
  <c r="N102" i="117"/>
  <c r="O102" i="117"/>
  <c r="R102" i="117"/>
  <c r="U102" i="117"/>
  <c r="K104" i="117"/>
  <c r="O104" i="117"/>
  <c r="N104" i="117" s="1"/>
  <c r="N105" i="117" s="1"/>
  <c r="R104" i="117"/>
  <c r="R105" i="117" s="1"/>
  <c r="U104" i="117"/>
  <c r="L105" i="117"/>
  <c r="M105" i="117"/>
  <c r="O105" i="117"/>
  <c r="P105" i="117"/>
  <c r="Q105" i="117"/>
  <c r="S105" i="117"/>
  <c r="T105" i="117"/>
  <c r="U105" i="117"/>
  <c r="V105" i="117"/>
  <c r="W105" i="117"/>
  <c r="G107" i="117"/>
  <c r="H107" i="117"/>
  <c r="K107" i="117"/>
  <c r="O107" i="117"/>
  <c r="O110" i="117" s="1"/>
  <c r="R107" i="117"/>
  <c r="R110" i="117" s="1"/>
  <c r="U107" i="117"/>
  <c r="U110" i="117" s="1"/>
  <c r="K109" i="117"/>
  <c r="O109" i="117"/>
  <c r="R109" i="117"/>
  <c r="N109" i="117" s="1"/>
  <c r="J109" i="117" s="1"/>
  <c r="U109" i="117"/>
  <c r="K110" i="117"/>
  <c r="L110" i="117"/>
  <c r="M110" i="117"/>
  <c r="P110" i="117"/>
  <c r="Q110" i="117"/>
  <c r="S110" i="117"/>
  <c r="T110" i="117"/>
  <c r="V110" i="117"/>
  <c r="W110" i="117"/>
  <c r="G112" i="117"/>
  <c r="H112" i="117"/>
  <c r="J112" i="117"/>
  <c r="K112" i="117"/>
  <c r="N112" i="117"/>
  <c r="O112" i="117"/>
  <c r="R112" i="117"/>
  <c r="U112" i="117"/>
  <c r="K114" i="117"/>
  <c r="N114" i="117"/>
  <c r="N115" i="117" s="1"/>
  <c r="O114" i="117"/>
  <c r="R114" i="117"/>
  <c r="R115" i="117" s="1"/>
  <c r="U114" i="117"/>
  <c r="L115" i="117"/>
  <c r="M115" i="117"/>
  <c r="O115" i="117"/>
  <c r="P115" i="117"/>
  <c r="Q115" i="117"/>
  <c r="S115" i="117"/>
  <c r="T115" i="117"/>
  <c r="U115" i="117"/>
  <c r="V115" i="117"/>
  <c r="W115" i="117"/>
  <c r="G117" i="117"/>
  <c r="H117" i="117"/>
  <c r="K117" i="117"/>
  <c r="O117" i="117"/>
  <c r="O120" i="117" s="1"/>
  <c r="R117" i="117"/>
  <c r="U117" i="117"/>
  <c r="U120" i="117" s="1"/>
  <c r="K119" i="117"/>
  <c r="O119" i="117"/>
  <c r="R119" i="117"/>
  <c r="N119" i="117" s="1"/>
  <c r="J119" i="117" s="1"/>
  <c r="U119" i="117"/>
  <c r="K120" i="117"/>
  <c r="L120" i="117"/>
  <c r="M120" i="117"/>
  <c r="P120" i="117"/>
  <c r="Q120" i="117"/>
  <c r="S120" i="117"/>
  <c r="T120" i="117"/>
  <c r="V120" i="117"/>
  <c r="W120" i="117"/>
  <c r="G122" i="117"/>
  <c r="H122" i="117"/>
  <c r="K122" i="117"/>
  <c r="K125" i="117" s="1"/>
  <c r="N122" i="117"/>
  <c r="O122" i="117"/>
  <c r="R122" i="117"/>
  <c r="U122" i="117"/>
  <c r="K124" i="117"/>
  <c r="O124" i="117"/>
  <c r="N124" i="117" s="1"/>
  <c r="N125" i="117" s="1"/>
  <c r="R124" i="117"/>
  <c r="R125" i="117" s="1"/>
  <c r="U124" i="117"/>
  <c r="L125" i="117"/>
  <c r="M125" i="117"/>
  <c r="P125" i="117"/>
  <c r="Q125" i="117"/>
  <c r="S125" i="117"/>
  <c r="T125" i="117"/>
  <c r="U125" i="117"/>
  <c r="V125" i="117"/>
  <c r="W125" i="117"/>
  <c r="G127" i="117"/>
  <c r="H127" i="117"/>
  <c r="K127" i="117"/>
  <c r="O127" i="117"/>
  <c r="R127" i="117"/>
  <c r="U127" i="117"/>
  <c r="K129" i="117"/>
  <c r="O129" i="117"/>
  <c r="R129" i="117"/>
  <c r="R144" i="117" s="1"/>
  <c r="U129" i="117"/>
  <c r="U144" i="117" s="1"/>
  <c r="K130" i="117"/>
  <c r="L130" i="117"/>
  <c r="M130" i="117"/>
  <c r="P130" i="117"/>
  <c r="Q130" i="117"/>
  <c r="R130" i="117"/>
  <c r="S130" i="117"/>
  <c r="T130" i="117"/>
  <c r="V130" i="117"/>
  <c r="W130" i="117"/>
  <c r="G132" i="117"/>
  <c r="H132" i="117"/>
  <c r="K132" i="117"/>
  <c r="K135" i="117" s="1"/>
  <c r="N132" i="117"/>
  <c r="O132" i="117"/>
  <c r="R132" i="117"/>
  <c r="U132" i="117"/>
  <c r="K134" i="117"/>
  <c r="O134" i="117"/>
  <c r="O135" i="117" s="1"/>
  <c r="R134" i="117"/>
  <c r="R135" i="117" s="1"/>
  <c r="U134" i="117"/>
  <c r="L135" i="117"/>
  <c r="M135" i="117"/>
  <c r="P135" i="117"/>
  <c r="Q135" i="117"/>
  <c r="S135" i="117"/>
  <c r="T135" i="117"/>
  <c r="U135" i="117"/>
  <c r="V135" i="117"/>
  <c r="W135" i="117"/>
  <c r="G137" i="117"/>
  <c r="H137" i="117"/>
  <c r="K137" i="117"/>
  <c r="N137" i="117"/>
  <c r="O137" i="117"/>
  <c r="O140" i="117" s="1"/>
  <c r="R137" i="117"/>
  <c r="U137" i="117"/>
  <c r="K139" i="117"/>
  <c r="O139" i="117"/>
  <c r="R139" i="117"/>
  <c r="U139" i="117"/>
  <c r="K140" i="117"/>
  <c r="L140" i="117"/>
  <c r="M140" i="117"/>
  <c r="P140" i="117"/>
  <c r="Q140" i="117"/>
  <c r="R140" i="117"/>
  <c r="S140" i="117"/>
  <c r="T140" i="117"/>
  <c r="V140" i="117"/>
  <c r="W140" i="117"/>
  <c r="L142" i="117"/>
  <c r="L145" i="117" s="1"/>
  <c r="M142" i="117"/>
  <c r="P142" i="117"/>
  <c r="Q142" i="117"/>
  <c r="S142" i="117"/>
  <c r="S145" i="117" s="1"/>
  <c r="T142" i="117"/>
  <c r="T145" i="117" s="1"/>
  <c r="V142" i="117"/>
  <c r="W142" i="117"/>
  <c r="G143" i="117"/>
  <c r="G229" i="117" s="1"/>
  <c r="H143" i="117"/>
  <c r="G144" i="117"/>
  <c r="H144" i="117"/>
  <c r="L144" i="117"/>
  <c r="M144" i="117"/>
  <c r="O144" i="117"/>
  <c r="P144" i="117"/>
  <c r="Q144" i="117"/>
  <c r="S144" i="117"/>
  <c r="T144" i="117"/>
  <c r="V144" i="117"/>
  <c r="V145" i="117" s="1"/>
  <c r="W144" i="117"/>
  <c r="W230" i="117" s="1"/>
  <c r="G145" i="117"/>
  <c r="G231" i="117" s="1"/>
  <c r="H145" i="117"/>
  <c r="M145" i="117"/>
  <c r="P145" i="117"/>
  <c r="Q145" i="117"/>
  <c r="G146" i="117"/>
  <c r="H146" i="117"/>
  <c r="G150" i="117"/>
  <c r="H150" i="117"/>
  <c r="K150" i="117"/>
  <c r="N150" i="117"/>
  <c r="O150" i="117"/>
  <c r="O153" i="117" s="1"/>
  <c r="R150" i="117"/>
  <c r="U150" i="117"/>
  <c r="K152" i="117"/>
  <c r="O152" i="117"/>
  <c r="R152" i="117"/>
  <c r="U152" i="117"/>
  <c r="U182" i="117" s="1"/>
  <c r="K153" i="117"/>
  <c r="L153" i="117"/>
  <c r="M153" i="117"/>
  <c r="P153" i="117"/>
  <c r="Q153" i="117"/>
  <c r="R153" i="117"/>
  <c r="S153" i="117"/>
  <c r="T153" i="117"/>
  <c r="V153" i="117"/>
  <c r="W153" i="117"/>
  <c r="G155" i="117"/>
  <c r="H155" i="117"/>
  <c r="K155" i="117"/>
  <c r="J155" i="117" s="1"/>
  <c r="N155" i="117"/>
  <c r="N158" i="117" s="1"/>
  <c r="O155" i="117"/>
  <c r="R155" i="117"/>
  <c r="U155" i="117"/>
  <c r="K157" i="117"/>
  <c r="J157" i="117" s="1"/>
  <c r="O157" i="117"/>
  <c r="N157" i="117" s="1"/>
  <c r="R157" i="117"/>
  <c r="R158" i="117" s="1"/>
  <c r="U157" i="117"/>
  <c r="L158" i="117"/>
  <c r="M158" i="117"/>
  <c r="P158" i="117"/>
  <c r="Q158" i="117"/>
  <c r="S158" i="117"/>
  <c r="T158" i="117"/>
  <c r="U158" i="117"/>
  <c r="V158" i="117"/>
  <c r="W158" i="117"/>
  <c r="G160" i="117"/>
  <c r="H160" i="117"/>
  <c r="K160" i="117"/>
  <c r="N160" i="117"/>
  <c r="O160" i="117"/>
  <c r="O163" i="117" s="1"/>
  <c r="R160" i="117"/>
  <c r="U160" i="117"/>
  <c r="K162" i="117"/>
  <c r="O162" i="117"/>
  <c r="R162" i="117"/>
  <c r="U162" i="117"/>
  <c r="K163" i="117"/>
  <c r="L163" i="117"/>
  <c r="M163" i="117"/>
  <c r="P163" i="117"/>
  <c r="Q163" i="117"/>
  <c r="R163" i="117"/>
  <c r="S163" i="117"/>
  <c r="T163" i="117"/>
  <c r="V163" i="117"/>
  <c r="W163" i="117"/>
  <c r="G165" i="117"/>
  <c r="H165" i="117"/>
  <c r="K165" i="117"/>
  <c r="K168" i="117" s="1"/>
  <c r="N165" i="117"/>
  <c r="O165" i="117"/>
  <c r="R165" i="117"/>
  <c r="U165" i="117"/>
  <c r="K167" i="117"/>
  <c r="O167" i="117"/>
  <c r="O168" i="117" s="1"/>
  <c r="R167" i="117"/>
  <c r="R168" i="117" s="1"/>
  <c r="U167" i="117"/>
  <c r="L168" i="117"/>
  <c r="M168" i="117"/>
  <c r="P168" i="117"/>
  <c r="Q168" i="117"/>
  <c r="S168" i="117"/>
  <c r="T168" i="117"/>
  <c r="U168" i="117"/>
  <c r="V168" i="117"/>
  <c r="W168" i="117"/>
  <c r="G170" i="117"/>
  <c r="H170" i="117"/>
  <c r="K170" i="117"/>
  <c r="N170" i="117"/>
  <c r="O170" i="117"/>
  <c r="O173" i="117" s="1"/>
  <c r="R170" i="117"/>
  <c r="U170" i="117"/>
  <c r="K172" i="117"/>
  <c r="O172" i="117"/>
  <c r="R172" i="117"/>
  <c r="U172" i="117"/>
  <c r="K173" i="117"/>
  <c r="L173" i="117"/>
  <c r="M173" i="117"/>
  <c r="P173" i="117"/>
  <c r="Q173" i="117"/>
  <c r="R173" i="117"/>
  <c r="S173" i="117"/>
  <c r="T173" i="117"/>
  <c r="V173" i="117"/>
  <c r="W173" i="117"/>
  <c r="G175" i="117"/>
  <c r="H175" i="117"/>
  <c r="K175" i="117"/>
  <c r="K178" i="117" s="1"/>
  <c r="N175" i="117"/>
  <c r="O175" i="117"/>
  <c r="R175" i="117"/>
  <c r="U175" i="117"/>
  <c r="K177" i="117"/>
  <c r="O177" i="117"/>
  <c r="O178" i="117" s="1"/>
  <c r="R177" i="117"/>
  <c r="R178" i="117" s="1"/>
  <c r="U177" i="117"/>
  <c r="L178" i="117"/>
  <c r="M178" i="117"/>
  <c r="P178" i="117"/>
  <c r="Q178" i="117"/>
  <c r="S178" i="117"/>
  <c r="T178" i="117"/>
  <c r="U178" i="117"/>
  <c r="V178" i="117"/>
  <c r="W178" i="117"/>
  <c r="G180" i="117"/>
  <c r="L180" i="117"/>
  <c r="L228" i="117" s="1"/>
  <c r="M180" i="117"/>
  <c r="M228" i="117" s="1"/>
  <c r="N180" i="117"/>
  <c r="O180" i="117"/>
  <c r="P180" i="117"/>
  <c r="P183" i="117" s="1"/>
  <c r="Q180" i="117"/>
  <c r="S180" i="117"/>
  <c r="T180" i="117"/>
  <c r="U180" i="117"/>
  <c r="V180" i="117"/>
  <c r="V183" i="117" s="1"/>
  <c r="W180" i="117"/>
  <c r="W183" i="117" s="1"/>
  <c r="G181" i="117"/>
  <c r="H181" i="117"/>
  <c r="G182" i="117"/>
  <c r="H182" i="117"/>
  <c r="K182" i="117"/>
  <c r="L182" i="117"/>
  <c r="L230" i="117" s="1"/>
  <c r="M182" i="117"/>
  <c r="M183" i="117" s="1"/>
  <c r="P182" i="117"/>
  <c r="Q182" i="117"/>
  <c r="S182" i="117"/>
  <c r="S183" i="117" s="1"/>
  <c r="T182" i="117"/>
  <c r="T230" i="117" s="1"/>
  <c r="V182" i="117"/>
  <c r="V230" i="117" s="1"/>
  <c r="W182" i="117"/>
  <c r="G183" i="117"/>
  <c r="H183" i="117"/>
  <c r="Q183" i="117"/>
  <c r="G184" i="117"/>
  <c r="H184" i="117"/>
  <c r="K188" i="117"/>
  <c r="O188" i="117"/>
  <c r="N188" i="117" s="1"/>
  <c r="R188" i="117"/>
  <c r="R191" i="117" s="1"/>
  <c r="U188" i="117"/>
  <c r="K190" i="117"/>
  <c r="N190" i="117"/>
  <c r="J190" i="117" s="1"/>
  <c r="O190" i="117"/>
  <c r="R190" i="117"/>
  <c r="U190" i="117"/>
  <c r="L191" i="117"/>
  <c r="M191" i="117"/>
  <c r="O191" i="117"/>
  <c r="P191" i="117"/>
  <c r="Q191" i="117"/>
  <c r="S191" i="117"/>
  <c r="T191" i="117"/>
  <c r="V191" i="117"/>
  <c r="W191" i="117"/>
  <c r="K193" i="117"/>
  <c r="O193" i="117"/>
  <c r="R193" i="117"/>
  <c r="N193" i="117" s="1"/>
  <c r="U193" i="117"/>
  <c r="K195" i="117"/>
  <c r="J195" i="117" s="1"/>
  <c r="N195" i="117"/>
  <c r="O195" i="117"/>
  <c r="R195" i="117"/>
  <c r="U195" i="117"/>
  <c r="L196" i="117"/>
  <c r="M196" i="117"/>
  <c r="O196" i="117"/>
  <c r="P196" i="117"/>
  <c r="Q196" i="117"/>
  <c r="S196" i="117"/>
  <c r="T196" i="117"/>
  <c r="U196" i="117"/>
  <c r="V196" i="117"/>
  <c r="W196" i="117"/>
  <c r="K198" i="117"/>
  <c r="O198" i="117"/>
  <c r="R198" i="117"/>
  <c r="N198" i="117" s="1"/>
  <c r="U198" i="117"/>
  <c r="K200" i="117"/>
  <c r="K225" i="117" s="1"/>
  <c r="N200" i="117"/>
  <c r="O200" i="117"/>
  <c r="R200" i="117"/>
  <c r="U200" i="117"/>
  <c r="L201" i="117"/>
  <c r="M201" i="117"/>
  <c r="O201" i="117"/>
  <c r="P201" i="117"/>
  <c r="Q201" i="117"/>
  <c r="R201" i="117"/>
  <c r="S201" i="117"/>
  <c r="T201" i="117"/>
  <c r="U201" i="117"/>
  <c r="V201" i="117"/>
  <c r="W201" i="117"/>
  <c r="K203" i="117"/>
  <c r="O203" i="117"/>
  <c r="O206" i="117" s="1"/>
  <c r="R203" i="117"/>
  <c r="R206" i="117" s="1"/>
  <c r="U203" i="117"/>
  <c r="U206" i="117" s="1"/>
  <c r="K205" i="117"/>
  <c r="O205" i="117"/>
  <c r="R205" i="117"/>
  <c r="N205" i="117" s="1"/>
  <c r="J205" i="117" s="1"/>
  <c r="U205" i="117"/>
  <c r="K206" i="117"/>
  <c r="L206" i="117"/>
  <c r="M206" i="117"/>
  <c r="P206" i="117"/>
  <c r="Q206" i="117"/>
  <c r="S206" i="117"/>
  <c r="T206" i="117"/>
  <c r="V206" i="117"/>
  <c r="W206" i="117"/>
  <c r="K208" i="117"/>
  <c r="K211" i="117" s="1"/>
  <c r="O208" i="117"/>
  <c r="O223" i="117" s="1"/>
  <c r="O226" i="117" s="1"/>
  <c r="R208" i="117"/>
  <c r="R211" i="117" s="1"/>
  <c r="U208" i="117"/>
  <c r="K210" i="117"/>
  <c r="O210" i="117"/>
  <c r="N210" i="117" s="1"/>
  <c r="J210" i="117" s="1"/>
  <c r="R210" i="117"/>
  <c r="U210" i="117"/>
  <c r="U211" i="117" s="1"/>
  <c r="L211" i="117"/>
  <c r="M211" i="117"/>
  <c r="P211" i="117"/>
  <c r="Q211" i="117"/>
  <c r="S211" i="117"/>
  <c r="T211" i="117"/>
  <c r="V211" i="117"/>
  <c r="W211" i="117"/>
  <c r="K213" i="117"/>
  <c r="K216" i="117" s="1"/>
  <c r="O213" i="117"/>
  <c r="R213" i="117"/>
  <c r="N213" i="117" s="1"/>
  <c r="U213" i="117"/>
  <c r="K215" i="117"/>
  <c r="O215" i="117"/>
  <c r="N215" i="117" s="1"/>
  <c r="J215" i="117" s="1"/>
  <c r="R215" i="117"/>
  <c r="U215" i="117"/>
  <c r="L216" i="117"/>
  <c r="M216" i="117"/>
  <c r="O216" i="117"/>
  <c r="P216" i="117"/>
  <c r="Q216" i="117"/>
  <c r="S216" i="117"/>
  <c r="T216" i="117"/>
  <c r="U216" i="117"/>
  <c r="V216" i="117"/>
  <c r="W216" i="117"/>
  <c r="K218" i="117"/>
  <c r="O218" i="117"/>
  <c r="R218" i="117"/>
  <c r="N218" i="117" s="1"/>
  <c r="U218" i="117"/>
  <c r="K220" i="117"/>
  <c r="K221" i="117" s="1"/>
  <c r="O220" i="117"/>
  <c r="R220" i="117"/>
  <c r="N220" i="117" s="1"/>
  <c r="U220" i="117"/>
  <c r="L221" i="117"/>
  <c r="M221" i="117"/>
  <c r="O221" i="117"/>
  <c r="P221" i="117"/>
  <c r="Q221" i="117"/>
  <c r="S221" i="117"/>
  <c r="T221" i="117"/>
  <c r="U221" i="117"/>
  <c r="V221" i="117"/>
  <c r="W221" i="117"/>
  <c r="L223" i="117"/>
  <c r="L226" i="117" s="1"/>
  <c r="M223" i="117"/>
  <c r="M226" i="117" s="1"/>
  <c r="P223" i="117"/>
  <c r="P226" i="117" s="1"/>
  <c r="Q223" i="117"/>
  <c r="S223" i="117"/>
  <c r="T223" i="117"/>
  <c r="T226" i="117" s="1"/>
  <c r="U223" i="117"/>
  <c r="V223" i="117"/>
  <c r="W223" i="117"/>
  <c r="L225" i="117"/>
  <c r="M225" i="117"/>
  <c r="O225" i="117"/>
  <c r="P225" i="117"/>
  <c r="P230" i="117" s="1"/>
  <c r="Q225" i="117"/>
  <c r="R225" i="117"/>
  <c r="S225" i="117"/>
  <c r="T225" i="117"/>
  <c r="V225" i="117"/>
  <c r="W225" i="117"/>
  <c r="W226" i="117" s="1"/>
  <c r="Q226" i="117"/>
  <c r="S226" i="117"/>
  <c r="V226" i="117"/>
  <c r="Q228" i="117"/>
  <c r="S228" i="117"/>
  <c r="S231" i="117" s="1"/>
  <c r="H229" i="117"/>
  <c r="G230" i="117"/>
  <c r="H230" i="117"/>
  <c r="Q230" i="117"/>
  <c r="Q231" i="117" s="1"/>
  <c r="S230" i="117"/>
  <c r="H231" i="117"/>
  <c r="G232" i="117"/>
  <c r="H232" i="117"/>
  <c r="J124" i="117" l="1"/>
  <c r="N168" i="117"/>
  <c r="J218" i="117"/>
  <c r="J221" i="117" s="1"/>
  <c r="N221" i="117"/>
  <c r="J158" i="117"/>
  <c r="J54" i="117"/>
  <c r="J198" i="117"/>
  <c r="J201" i="117" s="1"/>
  <c r="N201" i="117"/>
  <c r="J104" i="117"/>
  <c r="N216" i="117"/>
  <c r="J193" i="117"/>
  <c r="J196" i="117" s="1"/>
  <c r="N196" i="117"/>
  <c r="M231" i="117"/>
  <c r="J188" i="117"/>
  <c r="N191" i="117"/>
  <c r="U183" i="117"/>
  <c r="L231" i="117"/>
  <c r="R221" i="117"/>
  <c r="R120" i="117"/>
  <c r="J200" i="117"/>
  <c r="J225" i="117" s="1"/>
  <c r="N162" i="117"/>
  <c r="J162" i="117" s="1"/>
  <c r="N152" i="117"/>
  <c r="K144" i="117"/>
  <c r="K230" i="117" s="1"/>
  <c r="N67" i="117"/>
  <c r="N49" i="117"/>
  <c r="J49" i="117" s="1"/>
  <c r="N44" i="117"/>
  <c r="N45" i="117" s="1"/>
  <c r="R216" i="117"/>
  <c r="N177" i="117"/>
  <c r="J177" i="117" s="1"/>
  <c r="J175" i="117"/>
  <c r="N167" i="117"/>
  <c r="J167" i="117" s="1"/>
  <c r="N134" i="117"/>
  <c r="N135" i="117" s="1"/>
  <c r="J114" i="117"/>
  <c r="J115" i="117" s="1"/>
  <c r="N77" i="117"/>
  <c r="N59" i="117"/>
  <c r="J59" i="117" s="1"/>
  <c r="N54" i="117"/>
  <c r="N55" i="117" s="1"/>
  <c r="P228" i="117"/>
  <c r="P231" i="117" s="1"/>
  <c r="R223" i="117"/>
  <c r="R226" i="117" s="1"/>
  <c r="N208" i="117"/>
  <c r="N203" i="117"/>
  <c r="O158" i="117"/>
  <c r="H180" i="117"/>
  <c r="H228" i="117" s="1"/>
  <c r="N87" i="117"/>
  <c r="N69" i="117"/>
  <c r="J69" i="117" s="1"/>
  <c r="N64" i="117"/>
  <c r="N65" i="117" s="1"/>
  <c r="J62" i="117"/>
  <c r="N225" i="117"/>
  <c r="L183" i="117"/>
  <c r="O125" i="117"/>
  <c r="M230" i="117"/>
  <c r="W228" i="117"/>
  <c r="W231" i="117" s="1"/>
  <c r="T183" i="117"/>
  <c r="R182" i="117"/>
  <c r="R230" i="117" s="1"/>
  <c r="U130" i="117"/>
  <c r="U142" i="117"/>
  <c r="N97" i="117"/>
  <c r="N79" i="117"/>
  <c r="J79" i="117" s="1"/>
  <c r="N74" i="117"/>
  <c r="N75" i="117" s="1"/>
  <c r="J72" i="117"/>
  <c r="U50" i="117"/>
  <c r="N17" i="117"/>
  <c r="J170" i="117"/>
  <c r="J160" i="117"/>
  <c r="J163" i="117" s="1"/>
  <c r="N163" i="117"/>
  <c r="J150" i="117"/>
  <c r="N153" i="117"/>
  <c r="K142" i="117"/>
  <c r="V228" i="117"/>
  <c r="V231" i="117" s="1"/>
  <c r="J213" i="117"/>
  <c r="J216" i="117" s="1"/>
  <c r="O211" i="117"/>
  <c r="R196" i="117"/>
  <c r="U191" i="117"/>
  <c r="U225" i="117"/>
  <c r="U230" i="117" s="1"/>
  <c r="U173" i="117"/>
  <c r="U163" i="117"/>
  <c r="U153" i="117"/>
  <c r="R142" i="117"/>
  <c r="U140" i="117"/>
  <c r="N107" i="117"/>
  <c r="N89" i="117"/>
  <c r="J89" i="117" s="1"/>
  <c r="N84" i="117"/>
  <c r="N85" i="117" s="1"/>
  <c r="J82" i="117"/>
  <c r="U60" i="117"/>
  <c r="N27" i="117"/>
  <c r="J137" i="117"/>
  <c r="N140" i="117"/>
  <c r="J57" i="117"/>
  <c r="J35" i="117"/>
  <c r="N172" i="117"/>
  <c r="J172" i="117" s="1"/>
  <c r="O182" i="117"/>
  <c r="O230" i="117" s="1"/>
  <c r="K158" i="117"/>
  <c r="K180" i="117"/>
  <c r="K183" i="117" s="1"/>
  <c r="N129" i="117"/>
  <c r="J122" i="117"/>
  <c r="J125" i="117" s="1"/>
  <c r="R50" i="117"/>
  <c r="J42" i="117"/>
  <c r="K201" i="117"/>
  <c r="N139" i="117"/>
  <c r="J139" i="117" s="1"/>
  <c r="J132" i="117"/>
  <c r="J52" i="117"/>
  <c r="J220" i="117"/>
  <c r="K191" i="117"/>
  <c r="K223" i="117"/>
  <c r="K226" i="117" s="1"/>
  <c r="R180" i="117"/>
  <c r="R183" i="117" s="1"/>
  <c r="W145" i="117"/>
  <c r="O130" i="117"/>
  <c r="O142" i="117"/>
  <c r="N117" i="117"/>
  <c r="K105" i="117"/>
  <c r="N99" i="117"/>
  <c r="J99" i="117" s="1"/>
  <c r="N94" i="117"/>
  <c r="J92" i="117"/>
  <c r="U70" i="117"/>
  <c r="N37" i="117"/>
  <c r="K25" i="117"/>
  <c r="J165" i="117"/>
  <c r="T228" i="117"/>
  <c r="T231" i="117" s="1"/>
  <c r="K196" i="117"/>
  <c r="O183" i="117"/>
  <c r="N127" i="117"/>
  <c r="K115" i="117"/>
  <c r="J102" i="117"/>
  <c r="J105" i="117" s="1"/>
  <c r="U80" i="117"/>
  <c r="N47" i="117"/>
  <c r="K35" i="117"/>
  <c r="J22" i="117"/>
  <c r="J25" i="117" s="1"/>
  <c r="E60" i="116"/>
  <c r="D60" i="116"/>
  <c r="E58" i="116"/>
  <c r="D58" i="116"/>
  <c r="E56" i="116"/>
  <c r="D56" i="116"/>
  <c r="F53" i="116"/>
  <c r="E53" i="116"/>
  <c r="D53" i="116"/>
  <c r="D52" i="116"/>
  <c r="D55" i="116" s="1"/>
  <c r="D57" i="116" s="1"/>
  <c r="D59" i="116" s="1"/>
  <c r="D63" i="116" s="1"/>
  <c r="E48" i="116"/>
  <c r="D48" i="116"/>
  <c r="F45" i="116"/>
  <c r="F44" i="116"/>
  <c r="E44" i="116"/>
  <c r="D44" i="116"/>
  <c r="E43" i="116"/>
  <c r="D43" i="116"/>
  <c r="F42" i="116"/>
  <c r="E42" i="116"/>
  <c r="E40" i="116" s="1"/>
  <c r="E39" i="116" s="1"/>
  <c r="D42" i="116"/>
  <c r="D40" i="116" s="1"/>
  <c r="D39" i="116" s="1"/>
  <c r="E41" i="116"/>
  <c r="D41" i="116"/>
  <c r="F32" i="116"/>
  <c r="F31" i="116"/>
  <c r="E31" i="116"/>
  <c r="D31" i="116"/>
  <c r="F30" i="116"/>
  <c r="F58" i="116" s="1"/>
  <c r="F29" i="116"/>
  <c r="F56" i="116" s="1"/>
  <c r="F28" i="116"/>
  <c r="F27" i="116" s="1"/>
  <c r="E27" i="116"/>
  <c r="E49" i="116" s="1"/>
  <c r="E50" i="116" s="1"/>
  <c r="D27" i="116"/>
  <c r="D49" i="116" s="1"/>
  <c r="D50" i="116" s="1"/>
  <c r="E26" i="116"/>
  <c r="E33" i="116" s="1"/>
  <c r="D26" i="116"/>
  <c r="D33" i="116" s="1"/>
  <c r="F23" i="116"/>
  <c r="F22" i="116"/>
  <c r="F21" i="116"/>
  <c r="F54" i="116" s="1"/>
  <c r="E21" i="116"/>
  <c r="E54" i="116" s="1"/>
  <c r="D21" i="116"/>
  <c r="D54" i="116" s="1"/>
  <c r="F20" i="116"/>
  <c r="F43" i="116" s="1"/>
  <c r="F19" i="116"/>
  <c r="F18" i="116" s="1"/>
  <c r="F60" i="116" s="1"/>
  <c r="E18" i="116"/>
  <c r="D18" i="116"/>
  <c r="F17" i="116"/>
  <c r="F16" i="116"/>
  <c r="F41" i="116" s="1"/>
  <c r="F40" i="116" s="1"/>
  <c r="F15" i="116"/>
  <c r="E15" i="116"/>
  <c r="E14" i="116" s="1"/>
  <c r="D15" i="116"/>
  <c r="F13" i="116"/>
  <c r="F12" i="116"/>
  <c r="F48" i="116" s="1"/>
  <c r="F11" i="116"/>
  <c r="E11" i="116"/>
  <c r="D11" i="116"/>
  <c r="J67" i="117" l="1"/>
  <c r="J70" i="117" s="1"/>
  <c r="N70" i="117"/>
  <c r="J60" i="117"/>
  <c r="J107" i="117"/>
  <c r="J110" i="117" s="1"/>
  <c r="N110" i="117"/>
  <c r="J97" i="117"/>
  <c r="J100" i="117" s="1"/>
  <c r="N100" i="117"/>
  <c r="J203" i="117"/>
  <c r="J206" i="117" s="1"/>
  <c r="N206" i="117"/>
  <c r="J84" i="117"/>
  <c r="J85" i="117" s="1"/>
  <c r="J95" i="117"/>
  <c r="N173" i="117"/>
  <c r="U145" i="117"/>
  <c r="U228" i="117"/>
  <c r="U231" i="117" s="1"/>
  <c r="N211" i="117"/>
  <c r="J208" i="117"/>
  <c r="J211" i="117" s="1"/>
  <c r="N182" i="117"/>
  <c r="N183" i="117" s="1"/>
  <c r="J152" i="117"/>
  <c r="J182" i="117" s="1"/>
  <c r="U226" i="117"/>
  <c r="J134" i="117"/>
  <c r="J135" i="117" s="1"/>
  <c r="N178" i="117"/>
  <c r="J127" i="117"/>
  <c r="N130" i="117"/>
  <c r="N142" i="117"/>
  <c r="J180" i="117"/>
  <c r="J153" i="117"/>
  <c r="J77" i="117"/>
  <c r="J80" i="117" s="1"/>
  <c r="N80" i="117"/>
  <c r="J94" i="117"/>
  <c r="N95" i="117"/>
  <c r="J129" i="117"/>
  <c r="N144" i="117"/>
  <c r="J47" i="117"/>
  <c r="J50" i="117" s="1"/>
  <c r="N50" i="117"/>
  <c r="J168" i="117"/>
  <c r="J117" i="117"/>
  <c r="J120" i="117" s="1"/>
  <c r="N120" i="117"/>
  <c r="J55" i="117"/>
  <c r="J140" i="117"/>
  <c r="R228" i="117"/>
  <c r="R231" i="117" s="1"/>
  <c r="R145" i="117"/>
  <c r="J173" i="117"/>
  <c r="J65" i="117"/>
  <c r="J178" i="117"/>
  <c r="N223" i="117"/>
  <c r="N226" i="117" s="1"/>
  <c r="J87" i="117"/>
  <c r="J90" i="117" s="1"/>
  <c r="N90" i="117"/>
  <c r="O228" i="117"/>
  <c r="O231" i="117" s="1"/>
  <c r="O145" i="117"/>
  <c r="J27" i="117"/>
  <c r="J30" i="117" s="1"/>
  <c r="N30" i="117"/>
  <c r="J17" i="117"/>
  <c r="J20" i="117" s="1"/>
  <c r="N20" i="117"/>
  <c r="J191" i="117"/>
  <c r="J64" i="117"/>
  <c r="J44" i="117"/>
  <c r="J45" i="117" s="1"/>
  <c r="N60" i="117"/>
  <c r="J37" i="117"/>
  <c r="J40" i="117" s="1"/>
  <c r="N40" i="117"/>
  <c r="K145" i="117"/>
  <c r="K228" i="117"/>
  <c r="K231" i="117" s="1"/>
  <c r="J74" i="117"/>
  <c r="J75" i="117" s="1"/>
  <c r="F14" i="116"/>
  <c r="F24" i="116" s="1"/>
  <c r="F49" i="116"/>
  <c r="F50" i="116" s="1"/>
  <c r="F26" i="116"/>
  <c r="F33" i="116" s="1"/>
  <c r="D24" i="116"/>
  <c r="D35" i="116" s="1"/>
  <c r="F39" i="116"/>
  <c r="E24" i="116"/>
  <c r="E35" i="116" s="1"/>
  <c r="F37" i="116"/>
  <c r="D14" i="116"/>
  <c r="D37" i="116"/>
  <c r="E37" i="116"/>
  <c r="F52" i="116"/>
  <c r="F55" i="116" s="1"/>
  <c r="F57" i="116" s="1"/>
  <c r="F59" i="116" s="1"/>
  <c r="F63" i="116" s="1"/>
  <c r="E52" i="116"/>
  <c r="E55" i="116" s="1"/>
  <c r="E57" i="116" s="1"/>
  <c r="E59" i="116" s="1"/>
  <c r="E63" i="116" s="1"/>
  <c r="J230" i="117" l="1"/>
  <c r="J183" i="117"/>
  <c r="J223" i="117"/>
  <c r="J226" i="117" s="1"/>
  <c r="J144" i="117"/>
  <c r="N228" i="117"/>
  <c r="N145" i="117"/>
  <c r="J130" i="117"/>
  <c r="J142" i="117"/>
  <c r="N230" i="117"/>
  <c r="F35" i="116"/>
  <c r="N231" i="117" l="1"/>
  <c r="J145" i="117"/>
  <c r="J228" i="117"/>
  <c r="J231" i="117" s="1"/>
  <c r="H461" i="115"/>
  <c r="I460" i="115"/>
  <c r="G459" i="115"/>
  <c r="I455" i="115"/>
  <c r="H455" i="115"/>
  <c r="G454" i="115"/>
  <c r="G453" i="115"/>
  <c r="G455" i="115" s="1"/>
  <c r="F448" i="115"/>
  <c r="E448" i="115"/>
  <c r="H447" i="115"/>
  <c r="I445" i="115"/>
  <c r="H445" i="115"/>
  <c r="G445" i="115"/>
  <c r="F445" i="115"/>
  <c r="E445" i="115"/>
  <c r="G444" i="115"/>
  <c r="G443" i="115"/>
  <c r="I442" i="115"/>
  <c r="H442" i="115"/>
  <c r="F442" i="115"/>
  <c r="E442" i="115"/>
  <c r="G441" i="115"/>
  <c r="G442" i="115" s="1"/>
  <c r="G440" i="115"/>
  <c r="I439" i="115"/>
  <c r="H439" i="115"/>
  <c r="G439" i="115"/>
  <c r="F439" i="115"/>
  <c r="E439" i="115"/>
  <c r="G438" i="115"/>
  <c r="G437" i="115"/>
  <c r="I436" i="115"/>
  <c r="H436" i="115"/>
  <c r="F436" i="115"/>
  <c r="E436" i="115"/>
  <c r="G435" i="115"/>
  <c r="G434" i="115"/>
  <c r="I433" i="115"/>
  <c r="H433" i="115"/>
  <c r="F433" i="115"/>
  <c r="E433" i="115"/>
  <c r="G432" i="115"/>
  <c r="G431" i="115"/>
  <c r="G433" i="115" s="1"/>
  <c r="I430" i="115"/>
  <c r="H430" i="115"/>
  <c r="F430" i="115"/>
  <c r="E430" i="115"/>
  <c r="G429" i="115"/>
  <c r="G428" i="115"/>
  <c r="I427" i="115"/>
  <c r="H427" i="115"/>
  <c r="F427" i="115"/>
  <c r="E427" i="115"/>
  <c r="G426" i="115"/>
  <c r="G425" i="115"/>
  <c r="G427" i="115" s="1"/>
  <c r="I424" i="115"/>
  <c r="H424" i="115"/>
  <c r="G424" i="115"/>
  <c r="F424" i="115"/>
  <c r="E424" i="115"/>
  <c r="G423" i="115"/>
  <c r="G422" i="115"/>
  <c r="I421" i="115"/>
  <c r="H421" i="115"/>
  <c r="G421" i="115"/>
  <c r="F421" i="115"/>
  <c r="E421" i="115"/>
  <c r="G420" i="115"/>
  <c r="G419" i="115"/>
  <c r="I418" i="115"/>
  <c r="H418" i="115"/>
  <c r="G418" i="115"/>
  <c r="F418" i="115"/>
  <c r="E418" i="115"/>
  <c r="G417" i="115"/>
  <c r="G416" i="115"/>
  <c r="I415" i="115"/>
  <c r="H415" i="115"/>
  <c r="F415" i="115"/>
  <c r="E415" i="115"/>
  <c r="G414" i="115"/>
  <c r="G415" i="115" s="1"/>
  <c r="G413" i="115"/>
  <c r="I412" i="115"/>
  <c r="H412" i="115"/>
  <c r="F412" i="115"/>
  <c r="E412" i="115"/>
  <c r="G411" i="115"/>
  <c r="G410" i="115"/>
  <c r="G412" i="115" s="1"/>
  <c r="I409" i="115"/>
  <c r="H409" i="115"/>
  <c r="F409" i="115"/>
  <c r="E409" i="115"/>
  <c r="G408" i="115"/>
  <c r="G407" i="115"/>
  <c r="I406" i="115"/>
  <c r="H406" i="115"/>
  <c r="I405" i="115"/>
  <c r="H405" i="115"/>
  <c r="F405" i="115"/>
  <c r="E405" i="115"/>
  <c r="I404" i="115"/>
  <c r="H404" i="115"/>
  <c r="F404" i="115"/>
  <c r="F406" i="115" s="1"/>
  <c r="E404" i="115"/>
  <c r="E406" i="115" s="1"/>
  <c r="I403" i="115"/>
  <c r="H403" i="115"/>
  <c r="F403" i="115"/>
  <c r="E403" i="115"/>
  <c r="G402" i="115"/>
  <c r="G401" i="115"/>
  <c r="I400" i="115"/>
  <c r="H400" i="115"/>
  <c r="G400" i="115"/>
  <c r="F400" i="115"/>
  <c r="E400" i="115"/>
  <c r="G399" i="115"/>
  <c r="G398" i="115"/>
  <c r="I397" i="115"/>
  <c r="H397" i="115"/>
  <c r="I396" i="115"/>
  <c r="H396" i="115"/>
  <c r="G396" i="115"/>
  <c r="F396" i="115"/>
  <c r="F397" i="115" s="1"/>
  <c r="E396" i="115"/>
  <c r="E397" i="115" s="1"/>
  <c r="I395" i="115"/>
  <c r="H395" i="115"/>
  <c r="F395" i="115"/>
  <c r="E395" i="115"/>
  <c r="I394" i="115"/>
  <c r="H394" i="115"/>
  <c r="G394" i="115"/>
  <c r="F394" i="115"/>
  <c r="E394" i="115"/>
  <c r="G393" i="115"/>
  <c r="G392" i="115"/>
  <c r="I391" i="115"/>
  <c r="H391" i="115"/>
  <c r="G391" i="115"/>
  <c r="F391" i="115"/>
  <c r="E391" i="115"/>
  <c r="G390" i="115"/>
  <c r="G389" i="115"/>
  <c r="I388" i="115"/>
  <c r="H388" i="115"/>
  <c r="F388" i="115"/>
  <c r="E388" i="115"/>
  <c r="G387" i="115"/>
  <c r="G386" i="115"/>
  <c r="F386" i="115"/>
  <c r="I384" i="115"/>
  <c r="H384" i="115"/>
  <c r="G384" i="115"/>
  <c r="F384" i="115"/>
  <c r="E384" i="115"/>
  <c r="I383" i="115"/>
  <c r="H383" i="115"/>
  <c r="G383" i="115"/>
  <c r="F383" i="115"/>
  <c r="F385" i="115" s="1"/>
  <c r="E383" i="115"/>
  <c r="E385" i="115" s="1"/>
  <c r="I382" i="115"/>
  <c r="H382" i="115"/>
  <c r="F382" i="115"/>
  <c r="E382" i="115"/>
  <c r="G381" i="115"/>
  <c r="G380" i="115"/>
  <c r="G382" i="115" s="1"/>
  <c r="I379" i="115"/>
  <c r="H379" i="115"/>
  <c r="F379" i="115"/>
  <c r="E379" i="115"/>
  <c r="G378" i="115"/>
  <c r="G377" i="115"/>
  <c r="I375" i="115"/>
  <c r="H375" i="115"/>
  <c r="H376" i="115" s="1"/>
  <c r="G375" i="115"/>
  <c r="F375" i="115"/>
  <c r="E375" i="115"/>
  <c r="I374" i="115"/>
  <c r="I376" i="115" s="1"/>
  <c r="H374" i="115"/>
  <c r="F374" i="115"/>
  <c r="F376" i="115" s="1"/>
  <c r="E374" i="115"/>
  <c r="E376" i="115" s="1"/>
  <c r="I373" i="115"/>
  <c r="H373" i="115"/>
  <c r="G373" i="115"/>
  <c r="F373" i="115"/>
  <c r="E373" i="115"/>
  <c r="G372" i="115"/>
  <c r="G371" i="115"/>
  <c r="H370" i="115"/>
  <c r="G370" i="115"/>
  <c r="I369" i="115"/>
  <c r="H369" i="115"/>
  <c r="G369" i="115"/>
  <c r="F369" i="115"/>
  <c r="F370" i="115" s="1"/>
  <c r="E369" i="115"/>
  <c r="E370" i="115" s="1"/>
  <c r="I368" i="115"/>
  <c r="I447" i="115" s="1"/>
  <c r="H368" i="115"/>
  <c r="G368" i="115"/>
  <c r="F368" i="115"/>
  <c r="E368" i="115"/>
  <c r="I367" i="115"/>
  <c r="H367" i="115"/>
  <c r="G367" i="115"/>
  <c r="F367" i="115"/>
  <c r="E367" i="115"/>
  <c r="G366" i="115"/>
  <c r="G363" i="115" s="1"/>
  <c r="G365" i="115"/>
  <c r="F364" i="115"/>
  <c r="I363" i="115"/>
  <c r="H363" i="115"/>
  <c r="F363" i="115"/>
  <c r="E363" i="115"/>
  <c r="I362" i="115"/>
  <c r="H362" i="115"/>
  <c r="G362" i="115"/>
  <c r="G364" i="115" s="1"/>
  <c r="F362" i="115"/>
  <c r="E362" i="115"/>
  <c r="E364" i="115" s="1"/>
  <c r="I361" i="115"/>
  <c r="H361" i="115"/>
  <c r="F361" i="115"/>
  <c r="E361" i="115"/>
  <c r="G360" i="115"/>
  <c r="G357" i="115" s="1"/>
  <c r="G359" i="115"/>
  <c r="G361" i="115" s="1"/>
  <c r="E358" i="115"/>
  <c r="I357" i="115"/>
  <c r="I358" i="115" s="1"/>
  <c r="H357" i="115"/>
  <c r="F357" i="115"/>
  <c r="E357" i="115"/>
  <c r="I356" i="115"/>
  <c r="H356" i="115"/>
  <c r="H358" i="115" s="1"/>
  <c r="F356" i="115"/>
  <c r="F358" i="115" s="1"/>
  <c r="E356" i="115"/>
  <c r="I355" i="115"/>
  <c r="H355" i="115"/>
  <c r="F355" i="115"/>
  <c r="E355" i="115"/>
  <c r="G354" i="115"/>
  <c r="G353" i="115"/>
  <c r="I352" i="115"/>
  <c r="H352" i="115"/>
  <c r="F352" i="115"/>
  <c r="E352" i="115"/>
  <c r="G351" i="115"/>
  <c r="G350" i="115"/>
  <c r="G352" i="115" s="1"/>
  <c r="I349" i="115"/>
  <c r="H349" i="115"/>
  <c r="G349" i="115"/>
  <c r="F349" i="115"/>
  <c r="E349" i="115"/>
  <c r="G348" i="115"/>
  <c r="G347" i="115"/>
  <c r="I346" i="115"/>
  <c r="H346" i="115"/>
  <c r="G346" i="115"/>
  <c r="F346" i="115"/>
  <c r="E346" i="115"/>
  <c r="G345" i="115"/>
  <c r="G344" i="115"/>
  <c r="I343" i="115"/>
  <c r="H343" i="115"/>
  <c r="G343" i="115"/>
  <c r="F343" i="115"/>
  <c r="E343" i="115"/>
  <c r="G342" i="115"/>
  <c r="G341" i="115"/>
  <c r="I340" i="115"/>
  <c r="H340" i="115"/>
  <c r="G340" i="115"/>
  <c r="F340" i="115"/>
  <c r="E340" i="115"/>
  <c r="G339" i="115"/>
  <c r="G338" i="115"/>
  <c r="I337" i="115"/>
  <c r="H337" i="115"/>
  <c r="F337" i="115"/>
  <c r="E337" i="115"/>
  <c r="G336" i="115"/>
  <c r="G335" i="115"/>
  <c r="I334" i="115"/>
  <c r="H334" i="115"/>
  <c r="F334" i="115"/>
  <c r="E334" i="115"/>
  <c r="G333" i="115"/>
  <c r="G332" i="115"/>
  <c r="I331" i="115"/>
  <c r="H331" i="115"/>
  <c r="F331" i="115"/>
  <c r="E331" i="115"/>
  <c r="G330" i="115"/>
  <c r="G329" i="115"/>
  <c r="G331" i="115" s="1"/>
  <c r="I328" i="115"/>
  <c r="H328" i="115"/>
  <c r="G328" i="115"/>
  <c r="F328" i="115"/>
  <c r="E328" i="115"/>
  <c r="G327" i="115"/>
  <c r="G326" i="115"/>
  <c r="I325" i="115"/>
  <c r="H325" i="115"/>
  <c r="G325" i="115"/>
  <c r="F325" i="115"/>
  <c r="E325" i="115"/>
  <c r="G324" i="115"/>
  <c r="G323" i="115"/>
  <c r="F323" i="115"/>
  <c r="I322" i="115"/>
  <c r="H322" i="115"/>
  <c r="G322" i="115"/>
  <c r="F322" i="115"/>
  <c r="E322" i="115"/>
  <c r="G321" i="115"/>
  <c r="G320" i="115"/>
  <c r="I319" i="115"/>
  <c r="H319" i="115"/>
  <c r="G319" i="115"/>
  <c r="F319" i="115"/>
  <c r="E319" i="115"/>
  <c r="G318" i="115"/>
  <c r="G317" i="115"/>
  <c r="F317" i="115"/>
  <c r="I316" i="115"/>
  <c r="H316" i="115"/>
  <c r="G316" i="115"/>
  <c r="F316" i="115"/>
  <c r="E316" i="115"/>
  <c r="G315" i="115"/>
  <c r="G314" i="115"/>
  <c r="I313" i="115"/>
  <c r="H313" i="115"/>
  <c r="G313" i="115"/>
  <c r="F313" i="115"/>
  <c r="E313" i="115"/>
  <c r="G312" i="115"/>
  <c r="G311" i="115"/>
  <c r="I310" i="115"/>
  <c r="H310" i="115"/>
  <c r="F310" i="115"/>
  <c r="E310" i="115"/>
  <c r="G309" i="115"/>
  <c r="G308" i="115"/>
  <c r="I307" i="115"/>
  <c r="H307" i="115"/>
  <c r="E307" i="115"/>
  <c r="G306" i="115"/>
  <c r="G305" i="115"/>
  <c r="F305" i="115"/>
  <c r="F307" i="115" s="1"/>
  <c r="I304" i="115"/>
  <c r="H304" i="115"/>
  <c r="F304" i="115"/>
  <c r="E304" i="115"/>
  <c r="G303" i="115"/>
  <c r="G302" i="115"/>
  <c r="G304" i="115" s="1"/>
  <c r="I301" i="115"/>
  <c r="H301" i="115"/>
  <c r="F301" i="115"/>
  <c r="E301" i="115"/>
  <c r="G300" i="115"/>
  <c r="G299" i="115"/>
  <c r="I298" i="115"/>
  <c r="H298" i="115"/>
  <c r="F298" i="115"/>
  <c r="E298" i="115"/>
  <c r="G297" i="115"/>
  <c r="G296" i="115"/>
  <c r="I295" i="115"/>
  <c r="H295" i="115"/>
  <c r="F295" i="115"/>
  <c r="E295" i="115"/>
  <c r="G294" i="115"/>
  <c r="G293" i="115"/>
  <c r="G295" i="115" s="1"/>
  <c r="I292" i="115"/>
  <c r="H292" i="115"/>
  <c r="G292" i="115"/>
  <c r="E292" i="115"/>
  <c r="G291" i="115"/>
  <c r="G290" i="115"/>
  <c r="F290" i="115"/>
  <c r="I289" i="115"/>
  <c r="H289" i="115"/>
  <c r="G289" i="115"/>
  <c r="F289" i="115"/>
  <c r="E289" i="115"/>
  <c r="G288" i="115"/>
  <c r="G287" i="115"/>
  <c r="I286" i="115"/>
  <c r="H286" i="115"/>
  <c r="G286" i="115"/>
  <c r="F286" i="115"/>
  <c r="E286" i="115"/>
  <c r="G285" i="115"/>
  <c r="G284" i="115"/>
  <c r="F284" i="115"/>
  <c r="I283" i="115"/>
  <c r="H283" i="115"/>
  <c r="G283" i="115"/>
  <c r="F283" i="115"/>
  <c r="E283" i="115"/>
  <c r="G282" i="115"/>
  <c r="G281" i="115"/>
  <c r="I280" i="115"/>
  <c r="H280" i="115"/>
  <c r="G280" i="115"/>
  <c r="F280" i="115"/>
  <c r="E280" i="115"/>
  <c r="G279" i="115"/>
  <c r="G278" i="115"/>
  <c r="I277" i="115"/>
  <c r="H277" i="115"/>
  <c r="G277" i="115"/>
  <c r="F277" i="115"/>
  <c r="E277" i="115"/>
  <c r="G276" i="115"/>
  <c r="G275" i="115"/>
  <c r="I274" i="115"/>
  <c r="H274" i="115"/>
  <c r="F274" i="115"/>
  <c r="E274" i="115"/>
  <c r="G273" i="115"/>
  <c r="G272" i="115"/>
  <c r="I271" i="115"/>
  <c r="H271" i="115"/>
  <c r="F271" i="115"/>
  <c r="E271" i="115"/>
  <c r="G270" i="115"/>
  <c r="G267" i="115" s="1"/>
  <c r="G269" i="115"/>
  <c r="I268" i="115"/>
  <c r="I267" i="115"/>
  <c r="H267" i="115"/>
  <c r="F267" i="115"/>
  <c r="E267" i="115"/>
  <c r="I266" i="115"/>
  <c r="H266" i="115"/>
  <c r="E266" i="115"/>
  <c r="E261" i="115"/>
  <c r="I258" i="115"/>
  <c r="H258" i="115"/>
  <c r="G258" i="115"/>
  <c r="E258" i="115"/>
  <c r="G257" i="115"/>
  <c r="G256" i="115"/>
  <c r="I255" i="115"/>
  <c r="H255" i="115"/>
  <c r="E255" i="115"/>
  <c r="G254" i="115"/>
  <c r="G253" i="115"/>
  <c r="I252" i="115"/>
  <c r="H252" i="115"/>
  <c r="G252" i="115"/>
  <c r="E252" i="115"/>
  <c r="G251" i="115"/>
  <c r="G250" i="115"/>
  <c r="I249" i="115"/>
  <c r="H249" i="115"/>
  <c r="G249" i="115"/>
  <c r="E249" i="115"/>
  <c r="G248" i="115"/>
  <c r="G247" i="115"/>
  <c r="I245" i="115"/>
  <c r="H245" i="115"/>
  <c r="G245" i="115"/>
  <c r="E245" i="115"/>
  <c r="I244" i="115"/>
  <c r="I246" i="115" s="1"/>
  <c r="H244" i="115"/>
  <c r="E244" i="115"/>
  <c r="E246" i="115" s="1"/>
  <c r="I243" i="115"/>
  <c r="H243" i="115"/>
  <c r="G243" i="115"/>
  <c r="E243" i="115"/>
  <c r="G242" i="115"/>
  <c r="G241" i="115"/>
  <c r="I240" i="115"/>
  <c r="H240" i="115"/>
  <c r="E240" i="115"/>
  <c r="G239" i="115"/>
  <c r="G240" i="115" s="1"/>
  <c r="G238" i="115"/>
  <c r="I237" i="115"/>
  <c r="H237" i="115"/>
  <c r="E237" i="115"/>
  <c r="G236" i="115"/>
  <c r="G235" i="115"/>
  <c r="I234" i="115"/>
  <c r="H234" i="115"/>
  <c r="E234" i="115"/>
  <c r="G233" i="115"/>
  <c r="G232" i="115"/>
  <c r="I231" i="115"/>
  <c r="H231" i="115"/>
  <c r="G231" i="115"/>
  <c r="E231" i="115"/>
  <c r="G230" i="115"/>
  <c r="G229" i="115"/>
  <c r="E228" i="115"/>
  <c r="I227" i="115"/>
  <c r="H227" i="115"/>
  <c r="E227" i="115"/>
  <c r="I226" i="115"/>
  <c r="H226" i="115"/>
  <c r="H228" i="115" s="1"/>
  <c r="E226" i="115"/>
  <c r="I225" i="115"/>
  <c r="H225" i="115"/>
  <c r="E225" i="115"/>
  <c r="G224" i="115"/>
  <c r="G223" i="115"/>
  <c r="G225" i="115" s="1"/>
  <c r="I222" i="115"/>
  <c r="H222" i="115"/>
  <c r="G222" i="115"/>
  <c r="E222" i="115"/>
  <c r="G221" i="115"/>
  <c r="G220" i="115"/>
  <c r="I219" i="115"/>
  <c r="H219" i="115"/>
  <c r="E219" i="115"/>
  <c r="G218" i="115"/>
  <c r="G219" i="115" s="1"/>
  <c r="G217" i="115"/>
  <c r="I216" i="115"/>
  <c r="H216" i="115"/>
  <c r="G216" i="115"/>
  <c r="E216" i="115"/>
  <c r="G215" i="115"/>
  <c r="G214" i="115"/>
  <c r="I213" i="115"/>
  <c r="H213" i="115"/>
  <c r="E213" i="115"/>
  <c r="G212" i="115"/>
  <c r="G211" i="115"/>
  <c r="G213" i="115" s="1"/>
  <c r="I210" i="115"/>
  <c r="H210" i="115"/>
  <c r="G210" i="115"/>
  <c r="E210" i="115"/>
  <c r="G209" i="115"/>
  <c r="G208" i="115"/>
  <c r="I207" i="115"/>
  <c r="H207" i="115"/>
  <c r="G207" i="115"/>
  <c r="E207" i="115"/>
  <c r="G206" i="115"/>
  <c r="G205" i="115"/>
  <c r="I204" i="115"/>
  <c r="H204" i="115"/>
  <c r="G204" i="115"/>
  <c r="E204" i="115"/>
  <c r="G203" i="115"/>
  <c r="G202" i="115"/>
  <c r="I201" i="115"/>
  <c r="H201" i="115"/>
  <c r="E201" i="115"/>
  <c r="G200" i="115"/>
  <c r="G199" i="115"/>
  <c r="G201" i="115" s="1"/>
  <c r="I198" i="115"/>
  <c r="H198" i="115"/>
  <c r="G198" i="115"/>
  <c r="E198" i="115"/>
  <c r="G197" i="115"/>
  <c r="G196" i="115"/>
  <c r="I195" i="115"/>
  <c r="H195" i="115"/>
  <c r="G195" i="115"/>
  <c r="E195" i="115"/>
  <c r="G194" i="115"/>
  <c r="G193" i="115"/>
  <c r="I192" i="115"/>
  <c r="H192" i="115"/>
  <c r="E192" i="115"/>
  <c r="G191" i="115"/>
  <c r="G192" i="115" s="1"/>
  <c r="G190" i="115"/>
  <c r="I189" i="115"/>
  <c r="H189" i="115"/>
  <c r="E189" i="115"/>
  <c r="G188" i="115"/>
  <c r="G187" i="115"/>
  <c r="I186" i="115"/>
  <c r="H186" i="115"/>
  <c r="G186" i="115"/>
  <c r="E186" i="115"/>
  <c r="G185" i="115"/>
  <c r="G184" i="115"/>
  <c r="I183" i="115"/>
  <c r="H183" i="115"/>
  <c r="G183" i="115"/>
  <c r="E183" i="115"/>
  <c r="G182" i="115"/>
  <c r="G181" i="115"/>
  <c r="I180" i="115"/>
  <c r="H180" i="115"/>
  <c r="E180" i="115"/>
  <c r="G179" i="115"/>
  <c r="G178" i="115"/>
  <c r="G180" i="115" s="1"/>
  <c r="I177" i="115"/>
  <c r="H177" i="115"/>
  <c r="E177" i="115"/>
  <c r="G176" i="115"/>
  <c r="G175" i="115"/>
  <c r="G177" i="115" s="1"/>
  <c r="I174" i="115"/>
  <c r="H174" i="115"/>
  <c r="G174" i="115"/>
  <c r="E174" i="115"/>
  <c r="G173" i="115"/>
  <c r="G172" i="115"/>
  <c r="I171" i="115"/>
  <c r="H171" i="115"/>
  <c r="E171" i="115"/>
  <c r="G170" i="115"/>
  <c r="G171" i="115" s="1"/>
  <c r="G169" i="115"/>
  <c r="I168" i="115"/>
  <c r="H168" i="115"/>
  <c r="E168" i="115"/>
  <c r="G167" i="115"/>
  <c r="G166" i="115"/>
  <c r="I164" i="115"/>
  <c r="I165" i="115" s="1"/>
  <c r="H164" i="115"/>
  <c r="E164" i="115"/>
  <c r="I163" i="115"/>
  <c r="H163" i="115"/>
  <c r="H165" i="115" s="1"/>
  <c r="E163" i="115"/>
  <c r="E165" i="115" s="1"/>
  <c r="I162" i="115"/>
  <c r="H162" i="115"/>
  <c r="E162" i="115"/>
  <c r="G161" i="115"/>
  <c r="G160" i="115"/>
  <c r="I159" i="115"/>
  <c r="H159" i="115"/>
  <c r="G159" i="115"/>
  <c r="E159" i="115"/>
  <c r="G158" i="115"/>
  <c r="G157" i="115"/>
  <c r="I156" i="115"/>
  <c r="H156" i="115"/>
  <c r="E156" i="115"/>
  <c r="G155" i="115"/>
  <c r="G154" i="115"/>
  <c r="I153" i="115"/>
  <c r="H153" i="115"/>
  <c r="G153" i="115"/>
  <c r="E153" i="115"/>
  <c r="G152" i="115"/>
  <c r="G151" i="115"/>
  <c r="I150" i="115"/>
  <c r="H150" i="115"/>
  <c r="I149" i="115"/>
  <c r="H149" i="115"/>
  <c r="E149" i="115"/>
  <c r="I148" i="115"/>
  <c r="H148" i="115"/>
  <c r="E148" i="115"/>
  <c r="E150" i="115" s="1"/>
  <c r="I147" i="115"/>
  <c r="H147" i="115"/>
  <c r="E147" i="115"/>
  <c r="G146" i="115"/>
  <c r="G140" i="115" s="1"/>
  <c r="G145" i="115"/>
  <c r="G147" i="115" s="1"/>
  <c r="I144" i="115"/>
  <c r="H144" i="115"/>
  <c r="G144" i="115"/>
  <c r="E144" i="115"/>
  <c r="G143" i="115"/>
  <c r="G142" i="115"/>
  <c r="H141" i="115"/>
  <c r="E141" i="115"/>
  <c r="I140" i="115"/>
  <c r="I141" i="115" s="1"/>
  <c r="H140" i="115"/>
  <c r="E140" i="115"/>
  <c r="I139" i="115"/>
  <c r="H139" i="115"/>
  <c r="G139" i="115"/>
  <c r="G141" i="115" s="1"/>
  <c r="E139" i="115"/>
  <c r="I138" i="115"/>
  <c r="H138" i="115"/>
  <c r="E138" i="115"/>
  <c r="G137" i="115"/>
  <c r="G131" i="115" s="1"/>
  <c r="G136" i="115"/>
  <c r="G138" i="115" s="1"/>
  <c r="I135" i="115"/>
  <c r="H135" i="115"/>
  <c r="G135" i="115"/>
  <c r="E135" i="115"/>
  <c r="G134" i="115"/>
  <c r="G133" i="115"/>
  <c r="H132" i="115"/>
  <c r="G132" i="115"/>
  <c r="I131" i="115"/>
  <c r="H131" i="115"/>
  <c r="E131" i="115"/>
  <c r="I130" i="115"/>
  <c r="I132" i="115" s="1"/>
  <c r="H130" i="115"/>
  <c r="G130" i="115"/>
  <c r="E130" i="115"/>
  <c r="E132" i="115" s="1"/>
  <c r="I129" i="115"/>
  <c r="H129" i="115"/>
  <c r="E129" i="115"/>
  <c r="G128" i="115"/>
  <c r="G127" i="115"/>
  <c r="I126" i="115"/>
  <c r="H126" i="115"/>
  <c r="G126" i="115"/>
  <c r="E126" i="115"/>
  <c r="G125" i="115"/>
  <c r="G124" i="115"/>
  <c r="I123" i="115"/>
  <c r="H123" i="115"/>
  <c r="E123" i="115"/>
  <c r="G122" i="115"/>
  <c r="G123" i="115" s="1"/>
  <c r="G121" i="115"/>
  <c r="I120" i="115"/>
  <c r="H120" i="115"/>
  <c r="G120" i="115"/>
  <c r="E120" i="115"/>
  <c r="G119" i="115"/>
  <c r="G118" i="115"/>
  <c r="I117" i="115"/>
  <c r="H117" i="115"/>
  <c r="E117" i="115"/>
  <c r="G116" i="115"/>
  <c r="G115" i="115"/>
  <c r="I114" i="115"/>
  <c r="H114" i="115"/>
  <c r="G114" i="115"/>
  <c r="E114" i="115"/>
  <c r="G113" i="115"/>
  <c r="G112" i="115"/>
  <c r="I110" i="115"/>
  <c r="H110" i="115"/>
  <c r="E110" i="115"/>
  <c r="I109" i="115"/>
  <c r="I111" i="115" s="1"/>
  <c r="H109" i="115"/>
  <c r="H111" i="115" s="1"/>
  <c r="E109" i="115"/>
  <c r="E111" i="115" s="1"/>
  <c r="I108" i="115"/>
  <c r="H108" i="115"/>
  <c r="E108" i="115"/>
  <c r="G107" i="115"/>
  <c r="G106" i="115"/>
  <c r="I105" i="115"/>
  <c r="H105" i="115"/>
  <c r="G105" i="115"/>
  <c r="E105" i="115"/>
  <c r="G104" i="115"/>
  <c r="G103" i="115"/>
  <c r="I102" i="115"/>
  <c r="H102" i="115"/>
  <c r="G102" i="115"/>
  <c r="E102" i="115"/>
  <c r="G101" i="115"/>
  <c r="G100" i="115"/>
  <c r="E99" i="115"/>
  <c r="I98" i="115"/>
  <c r="H98" i="115"/>
  <c r="G98" i="115"/>
  <c r="E98" i="115"/>
  <c r="I97" i="115"/>
  <c r="H97" i="115"/>
  <c r="E97" i="115"/>
  <c r="I96" i="115"/>
  <c r="H96" i="115"/>
  <c r="G96" i="115"/>
  <c r="E96" i="115"/>
  <c r="G95" i="115"/>
  <c r="G94" i="115"/>
  <c r="I93" i="115"/>
  <c r="H93" i="115"/>
  <c r="E93" i="115"/>
  <c r="G92" i="115"/>
  <c r="G93" i="115" s="1"/>
  <c r="G91" i="115"/>
  <c r="I90" i="115"/>
  <c r="H90" i="115"/>
  <c r="E90" i="115"/>
  <c r="G89" i="115"/>
  <c r="G88" i="115"/>
  <c r="I87" i="115"/>
  <c r="I86" i="115"/>
  <c r="H86" i="115"/>
  <c r="E86" i="115"/>
  <c r="I85" i="115"/>
  <c r="H85" i="115"/>
  <c r="H87" i="115" s="1"/>
  <c r="E85" i="115"/>
  <c r="E87" i="115" s="1"/>
  <c r="I84" i="115"/>
  <c r="H84" i="115"/>
  <c r="E84" i="115"/>
  <c r="G83" i="115"/>
  <c r="G82" i="115"/>
  <c r="I80" i="115"/>
  <c r="H80" i="115"/>
  <c r="E80" i="115"/>
  <c r="I79" i="115"/>
  <c r="I81" i="115" s="1"/>
  <c r="H79" i="115"/>
  <c r="G79" i="115"/>
  <c r="E79" i="115"/>
  <c r="E81" i="115" s="1"/>
  <c r="I78" i="115"/>
  <c r="H78" i="115"/>
  <c r="G78" i="115"/>
  <c r="E78" i="115"/>
  <c r="G77" i="115"/>
  <c r="G76" i="115"/>
  <c r="I74" i="115"/>
  <c r="H74" i="115"/>
  <c r="G74" i="115"/>
  <c r="E74" i="115"/>
  <c r="I73" i="115"/>
  <c r="I75" i="115" s="1"/>
  <c r="H73" i="115"/>
  <c r="H75" i="115" s="1"/>
  <c r="G73" i="115"/>
  <c r="G75" i="115" s="1"/>
  <c r="E73" i="115"/>
  <c r="E75" i="115" s="1"/>
  <c r="I72" i="115"/>
  <c r="H72" i="115"/>
  <c r="E72" i="115"/>
  <c r="G71" i="115"/>
  <c r="G70" i="115"/>
  <c r="I69" i="115"/>
  <c r="H69" i="115"/>
  <c r="G69" i="115"/>
  <c r="E69" i="115"/>
  <c r="G68" i="115"/>
  <c r="G67" i="115"/>
  <c r="I66" i="115"/>
  <c r="H66" i="115"/>
  <c r="E66" i="115"/>
  <c r="G65" i="115"/>
  <c r="G66" i="115" s="1"/>
  <c r="G64" i="115"/>
  <c r="I63" i="115"/>
  <c r="H63" i="115"/>
  <c r="G63" i="115"/>
  <c r="E63" i="115"/>
  <c r="G62" i="115"/>
  <c r="G61" i="115"/>
  <c r="I60" i="115"/>
  <c r="H60" i="115"/>
  <c r="E60" i="115"/>
  <c r="G59" i="115"/>
  <c r="G58" i="115"/>
  <c r="G60" i="115" s="1"/>
  <c r="I57" i="115"/>
  <c r="H57" i="115"/>
  <c r="G57" i="115"/>
  <c r="E57" i="115"/>
  <c r="G56" i="115"/>
  <c r="G55" i="115"/>
  <c r="I54" i="115"/>
  <c r="H54" i="115"/>
  <c r="E54" i="115"/>
  <c r="G53" i="115"/>
  <c r="G54" i="115" s="1"/>
  <c r="G52" i="115"/>
  <c r="I51" i="115"/>
  <c r="H51" i="115"/>
  <c r="G51" i="115"/>
  <c r="E51" i="115"/>
  <c r="G50" i="115"/>
  <c r="G49" i="115"/>
  <c r="I48" i="115"/>
  <c r="H48" i="115"/>
  <c r="E48" i="115"/>
  <c r="G47" i="115"/>
  <c r="G46" i="115"/>
  <c r="G48" i="115" s="1"/>
  <c r="I45" i="115"/>
  <c r="H45" i="115"/>
  <c r="G45" i="115"/>
  <c r="E45" i="115"/>
  <c r="G44" i="115"/>
  <c r="G43" i="115"/>
  <c r="I42" i="115"/>
  <c r="H42" i="115"/>
  <c r="G42" i="115"/>
  <c r="E42" i="115"/>
  <c r="G41" i="115"/>
  <c r="G40" i="115"/>
  <c r="I39" i="115"/>
  <c r="H39" i="115"/>
  <c r="E39" i="115"/>
  <c r="G38" i="115"/>
  <c r="G37" i="115"/>
  <c r="I36" i="115"/>
  <c r="H36" i="115"/>
  <c r="E36" i="115"/>
  <c r="G35" i="115"/>
  <c r="G34" i="115"/>
  <c r="I33" i="115"/>
  <c r="H33" i="115"/>
  <c r="G33" i="115"/>
  <c r="E33" i="115"/>
  <c r="G32" i="115"/>
  <c r="G31" i="115"/>
  <c r="I30" i="115"/>
  <c r="H30" i="115"/>
  <c r="G30" i="115"/>
  <c r="E30" i="115"/>
  <c r="G29" i="115"/>
  <c r="G28" i="115"/>
  <c r="I26" i="115"/>
  <c r="H26" i="115"/>
  <c r="E26" i="115"/>
  <c r="I25" i="115"/>
  <c r="I27" i="115" s="1"/>
  <c r="H25" i="115"/>
  <c r="H27" i="115" s="1"/>
  <c r="E25" i="115"/>
  <c r="E27" i="115" s="1"/>
  <c r="I24" i="115"/>
  <c r="H24" i="115"/>
  <c r="G24" i="115"/>
  <c r="E24" i="115"/>
  <c r="G23" i="115"/>
  <c r="G22" i="115"/>
  <c r="H21" i="115"/>
  <c r="I20" i="115"/>
  <c r="H20" i="115"/>
  <c r="G20" i="115"/>
  <c r="E20" i="115"/>
  <c r="I19" i="115"/>
  <c r="H19" i="115"/>
  <c r="G19" i="115"/>
  <c r="G21" i="115" s="1"/>
  <c r="E19" i="115"/>
  <c r="G186" i="114"/>
  <c r="G185" i="114"/>
  <c r="G184" i="114"/>
  <c r="F183" i="114"/>
  <c r="F182" i="114" s="1"/>
  <c r="E183" i="114"/>
  <c r="G181" i="114"/>
  <c r="G180" i="114"/>
  <c r="F179" i="114"/>
  <c r="F178" i="114" s="1"/>
  <c r="E179" i="114"/>
  <c r="G177" i="114"/>
  <c r="G176" i="114"/>
  <c r="F175" i="114"/>
  <c r="E175" i="114"/>
  <c r="G175" i="114" s="1"/>
  <c r="G174" i="114"/>
  <c r="G173" i="114"/>
  <c r="F172" i="114"/>
  <c r="E172" i="114"/>
  <c r="G172" i="114" s="1"/>
  <c r="G171" i="114"/>
  <c r="F170" i="114"/>
  <c r="E170" i="114"/>
  <c r="G169" i="114"/>
  <c r="F168" i="114"/>
  <c r="E168" i="114"/>
  <c r="G168" i="114" s="1"/>
  <c r="G166" i="114"/>
  <c r="G165" i="114"/>
  <c r="G164" i="114"/>
  <c r="G163" i="114"/>
  <c r="G162" i="114"/>
  <c r="G161" i="114"/>
  <c r="G160" i="114"/>
  <c r="G159" i="114"/>
  <c r="G158" i="114"/>
  <c r="G157" i="114"/>
  <c r="G156" i="114"/>
  <c r="G155" i="114"/>
  <c r="F154" i="114"/>
  <c r="F153" i="114" s="1"/>
  <c r="E154" i="114"/>
  <c r="G154" i="114" s="1"/>
  <c r="G152" i="114"/>
  <c r="G151" i="114"/>
  <c r="G150" i="114"/>
  <c r="G149" i="114"/>
  <c r="G148" i="114"/>
  <c r="G147" i="114"/>
  <c r="G146" i="114"/>
  <c r="G145" i="114"/>
  <c r="G144" i="114"/>
  <c r="G143" i="114"/>
  <c r="G142" i="114"/>
  <c r="G141" i="114"/>
  <c r="G140" i="114"/>
  <c r="G139" i="114"/>
  <c r="G138" i="114"/>
  <c r="G137" i="114"/>
  <c r="G136" i="114"/>
  <c r="G135" i="114"/>
  <c r="G134" i="114"/>
  <c r="G133" i="114"/>
  <c r="G132" i="114"/>
  <c r="G131" i="114"/>
  <c r="G130" i="114"/>
  <c r="G129" i="114"/>
  <c r="G128" i="114"/>
  <c r="G127" i="114"/>
  <c r="G126" i="114"/>
  <c r="G125" i="114"/>
  <c r="G124" i="114"/>
  <c r="G123" i="114"/>
  <c r="F122" i="114"/>
  <c r="E122" i="114"/>
  <c r="E121" i="114" s="1"/>
  <c r="G120" i="114"/>
  <c r="F119" i="114"/>
  <c r="E119" i="114"/>
  <c r="G118" i="114"/>
  <c r="F117" i="114"/>
  <c r="E117" i="114"/>
  <c r="G117" i="114" s="1"/>
  <c r="G116" i="114"/>
  <c r="F115" i="114"/>
  <c r="E115" i="114"/>
  <c r="G115" i="114" s="1"/>
  <c r="G113" i="114"/>
  <c r="F112" i="114"/>
  <c r="F111" i="114" s="1"/>
  <c r="E112" i="114"/>
  <c r="G110" i="114"/>
  <c r="G109" i="114"/>
  <c r="G108" i="114"/>
  <c r="G107" i="114"/>
  <c r="G106" i="114"/>
  <c r="G105" i="114"/>
  <c r="G104" i="114"/>
  <c r="G103" i="114"/>
  <c r="G102" i="114"/>
  <c r="G101" i="114"/>
  <c r="G100" i="114"/>
  <c r="G99" i="114"/>
  <c r="G98" i="114"/>
  <c r="G97" i="114"/>
  <c r="G96" i="114"/>
  <c r="G95" i="114"/>
  <c r="G94" i="114"/>
  <c r="G93" i="114"/>
  <c r="G92" i="114"/>
  <c r="G91" i="114"/>
  <c r="G90" i="114"/>
  <c r="G89" i="114"/>
  <c r="G88" i="114"/>
  <c r="G87" i="114"/>
  <c r="G86" i="114"/>
  <c r="G85" i="114"/>
  <c r="G84" i="114"/>
  <c r="G83" i="114"/>
  <c r="G82" i="114"/>
  <c r="G81" i="114"/>
  <c r="F80" i="114"/>
  <c r="E80" i="114"/>
  <c r="G80" i="114" s="1"/>
  <c r="G79" i="114"/>
  <c r="G78" i="114"/>
  <c r="F78" i="114"/>
  <c r="E78" i="114"/>
  <c r="G77" i="114"/>
  <c r="F76" i="114"/>
  <c r="E76" i="114"/>
  <c r="G76" i="114" s="1"/>
  <c r="F75" i="114"/>
  <c r="E75" i="114"/>
  <c r="G75" i="114" s="1"/>
  <c r="G74" i="114"/>
  <c r="G73" i="114"/>
  <c r="G72" i="114"/>
  <c r="G71" i="114"/>
  <c r="G70" i="114"/>
  <c r="G69" i="114"/>
  <c r="G68" i="114"/>
  <c r="G67" i="114"/>
  <c r="G66" i="114"/>
  <c r="G65" i="114"/>
  <c r="G64" i="114"/>
  <c r="F63" i="114"/>
  <c r="E63" i="114"/>
  <c r="G63" i="114" s="1"/>
  <c r="G62" i="114"/>
  <c r="F61" i="114"/>
  <c r="F57" i="114" s="1"/>
  <c r="E61" i="114"/>
  <c r="G60" i="114"/>
  <c r="G59" i="114"/>
  <c r="F58" i="114"/>
  <c r="E58" i="114"/>
  <c r="G58" i="114" s="1"/>
  <c r="E57" i="114"/>
  <c r="G56" i="114"/>
  <c r="F55" i="114"/>
  <c r="E55" i="114"/>
  <c r="G55" i="114" s="1"/>
  <c r="G54" i="114"/>
  <c r="F53" i="114"/>
  <c r="E53" i="114"/>
  <c r="G53" i="114" s="1"/>
  <c r="G52" i="114"/>
  <c r="F51" i="114"/>
  <c r="E51" i="114"/>
  <c r="G50" i="114"/>
  <c r="G49" i="114"/>
  <c r="F48" i="114"/>
  <c r="E48" i="114"/>
  <c r="G47" i="114"/>
  <c r="F46" i="114"/>
  <c r="E46" i="114"/>
  <c r="G45" i="114"/>
  <c r="F44" i="114"/>
  <c r="E44" i="114"/>
  <c r="G43" i="114"/>
  <c r="F42" i="114"/>
  <c r="E42" i="114"/>
  <c r="G41" i="114"/>
  <c r="F40" i="114"/>
  <c r="G40" i="114" s="1"/>
  <c r="E40" i="114"/>
  <c r="G39" i="114"/>
  <c r="F38" i="114"/>
  <c r="E38" i="114"/>
  <c r="G36" i="114"/>
  <c r="G35" i="114"/>
  <c r="F34" i="114"/>
  <c r="F33" i="114" s="1"/>
  <c r="E34" i="114"/>
  <c r="G32" i="114"/>
  <c r="F31" i="114"/>
  <c r="E31" i="114"/>
  <c r="G31" i="114" s="1"/>
  <c r="F30" i="114"/>
  <c r="E30" i="114"/>
  <c r="G30" i="114" s="1"/>
  <c r="G29" i="114"/>
  <c r="G28" i="114"/>
  <c r="F28" i="114"/>
  <c r="E28" i="114"/>
  <c r="F27" i="114"/>
  <c r="E27" i="114"/>
  <c r="G27" i="114" s="1"/>
  <c r="G26" i="114"/>
  <c r="G25" i="114"/>
  <c r="G24" i="114"/>
  <c r="G23" i="114"/>
  <c r="G22" i="114"/>
  <c r="G21" i="114"/>
  <c r="G20" i="114"/>
  <c r="G19" i="114"/>
  <c r="G18" i="114"/>
  <c r="G17" i="114"/>
  <c r="G16" i="114"/>
  <c r="F15" i="114"/>
  <c r="F14" i="114" s="1"/>
  <c r="E15" i="114"/>
  <c r="G13" i="114"/>
  <c r="F12" i="114"/>
  <c r="E12" i="114"/>
  <c r="G12" i="114" s="1"/>
  <c r="F11" i="114"/>
  <c r="E11" i="114"/>
  <c r="P412" i="113"/>
  <c r="O412" i="113"/>
  <c r="N412" i="113"/>
  <c r="L412" i="113"/>
  <c r="K412" i="113"/>
  <c r="J412" i="113"/>
  <c r="I412" i="113"/>
  <c r="G412" i="113"/>
  <c r="M411" i="113"/>
  <c r="M412" i="113" s="1"/>
  <c r="F411" i="113"/>
  <c r="E411" i="113" s="1"/>
  <c r="D411" i="113" s="1"/>
  <c r="D408" i="113" s="1"/>
  <c r="M410" i="113"/>
  <c r="I410" i="113"/>
  <c r="H410" i="113"/>
  <c r="P409" i="113"/>
  <c r="L409" i="113"/>
  <c r="K409" i="113"/>
  <c r="I409" i="113"/>
  <c r="P408" i="113"/>
  <c r="O408" i="113"/>
  <c r="N408" i="113"/>
  <c r="M408" i="113"/>
  <c r="L408" i="113"/>
  <c r="K408" i="113"/>
  <c r="J408" i="113"/>
  <c r="I408" i="113"/>
  <c r="H408" i="113"/>
  <c r="G408" i="113"/>
  <c r="E408" i="113"/>
  <c r="P407" i="113"/>
  <c r="O407" i="113"/>
  <c r="O409" i="113" s="1"/>
  <c r="N407" i="113"/>
  <c r="M407" i="113"/>
  <c r="L407" i="113"/>
  <c r="K407" i="113"/>
  <c r="J407" i="113"/>
  <c r="J409" i="113" s="1"/>
  <c r="I407" i="113"/>
  <c r="G407" i="113"/>
  <c r="G409" i="113" s="1"/>
  <c r="P406" i="113"/>
  <c r="O406" i="113"/>
  <c r="N406" i="113"/>
  <c r="L406" i="113"/>
  <c r="K406" i="113"/>
  <c r="J406" i="113"/>
  <c r="I406" i="113"/>
  <c r="H406" i="113"/>
  <c r="G406" i="113"/>
  <c r="M405" i="113"/>
  <c r="F405" i="113"/>
  <c r="F402" i="113" s="1"/>
  <c r="E405" i="113"/>
  <c r="E402" i="113" s="1"/>
  <c r="D405" i="113"/>
  <c r="D402" i="113" s="1"/>
  <c r="M404" i="113"/>
  <c r="F404" i="113"/>
  <c r="O403" i="113"/>
  <c r="N403" i="113"/>
  <c r="H403" i="113"/>
  <c r="G403" i="113"/>
  <c r="P402" i="113"/>
  <c r="O402" i="113"/>
  <c r="N402" i="113"/>
  <c r="M402" i="113"/>
  <c r="L402" i="113"/>
  <c r="L403" i="113" s="1"/>
  <c r="K402" i="113"/>
  <c r="J402" i="113"/>
  <c r="I402" i="113"/>
  <c r="H402" i="113"/>
  <c r="G402" i="113"/>
  <c r="P401" i="113"/>
  <c r="P403" i="113" s="1"/>
  <c r="O401" i="113"/>
  <c r="N401" i="113"/>
  <c r="L401" i="113"/>
  <c r="K401" i="113"/>
  <c r="K403" i="113" s="1"/>
  <c r="J401" i="113"/>
  <c r="J403" i="113" s="1"/>
  <c r="I401" i="113"/>
  <c r="H401" i="113"/>
  <c r="G401" i="113"/>
  <c r="F401" i="113"/>
  <c r="F403" i="113" s="1"/>
  <c r="P400" i="113"/>
  <c r="O400" i="113"/>
  <c r="N400" i="113"/>
  <c r="M400" i="113"/>
  <c r="L400" i="113"/>
  <c r="K400" i="113"/>
  <c r="J400" i="113"/>
  <c r="I400" i="113"/>
  <c r="G400" i="113"/>
  <c r="M399" i="113"/>
  <c r="F399" i="113"/>
  <c r="E399" i="113" s="1"/>
  <c r="D399" i="113" s="1"/>
  <c r="M398" i="113"/>
  <c r="H398" i="113"/>
  <c r="H400" i="113" s="1"/>
  <c r="P397" i="113"/>
  <c r="O397" i="113"/>
  <c r="N397" i="113"/>
  <c r="M397" i="113"/>
  <c r="L397" i="113"/>
  <c r="K397" i="113"/>
  <c r="J397" i="113"/>
  <c r="I397" i="113"/>
  <c r="H397" i="113"/>
  <c r="G397" i="113"/>
  <c r="M396" i="113"/>
  <c r="F396" i="113"/>
  <c r="E396" i="113"/>
  <c r="D396" i="113" s="1"/>
  <c r="M395" i="113"/>
  <c r="F395" i="113"/>
  <c r="F397" i="113" s="1"/>
  <c r="E395" i="113"/>
  <c r="P394" i="113"/>
  <c r="O394" i="113"/>
  <c r="N394" i="113"/>
  <c r="L394" i="113"/>
  <c r="K394" i="113"/>
  <c r="J394" i="113"/>
  <c r="I394" i="113"/>
  <c r="H394" i="113"/>
  <c r="G394" i="113"/>
  <c r="M393" i="113"/>
  <c r="F393" i="113"/>
  <c r="E393" i="113"/>
  <c r="D393" i="113"/>
  <c r="M392" i="113"/>
  <c r="M394" i="113" s="1"/>
  <c r="F392" i="113"/>
  <c r="P391" i="113"/>
  <c r="O391" i="113"/>
  <c r="N391" i="113"/>
  <c r="L391" i="113"/>
  <c r="K391" i="113"/>
  <c r="J391" i="113"/>
  <c r="I391" i="113"/>
  <c r="H391" i="113"/>
  <c r="G391" i="113"/>
  <c r="M390" i="113"/>
  <c r="F390" i="113"/>
  <c r="E390" i="113" s="1"/>
  <c r="M389" i="113"/>
  <c r="F389" i="113"/>
  <c r="P388" i="113"/>
  <c r="O388" i="113"/>
  <c r="N388" i="113"/>
  <c r="L388" i="113"/>
  <c r="K388" i="113"/>
  <c r="J388" i="113"/>
  <c r="I388" i="113"/>
  <c r="H388" i="113"/>
  <c r="G388" i="113"/>
  <c r="M387" i="113"/>
  <c r="F387" i="113"/>
  <c r="E387" i="113"/>
  <c r="D387" i="113" s="1"/>
  <c r="M386" i="113"/>
  <c r="F386" i="113"/>
  <c r="E386" i="113"/>
  <c r="D386" i="113"/>
  <c r="D388" i="113" s="1"/>
  <c r="P385" i="113"/>
  <c r="O385" i="113"/>
  <c r="N385" i="113"/>
  <c r="M385" i="113"/>
  <c r="L385" i="113"/>
  <c r="K385" i="113"/>
  <c r="J385" i="113"/>
  <c r="I385" i="113"/>
  <c r="H385" i="113"/>
  <c r="G385" i="113"/>
  <c r="F385" i="113"/>
  <c r="M384" i="113"/>
  <c r="F384" i="113"/>
  <c r="E384" i="113"/>
  <c r="D384" i="113"/>
  <c r="M383" i="113"/>
  <c r="F383" i="113"/>
  <c r="E383" i="113"/>
  <c r="D383" i="113" s="1"/>
  <c r="D385" i="113" s="1"/>
  <c r="P382" i="113"/>
  <c r="O382" i="113"/>
  <c r="N382" i="113"/>
  <c r="L382" i="113"/>
  <c r="K382" i="113"/>
  <c r="J382" i="113"/>
  <c r="I382" i="113"/>
  <c r="H382" i="113"/>
  <c r="G382" i="113"/>
  <c r="M381" i="113"/>
  <c r="M382" i="113" s="1"/>
  <c r="F381" i="113"/>
  <c r="E381" i="113" s="1"/>
  <c r="D381" i="113" s="1"/>
  <c r="M380" i="113"/>
  <c r="F380" i="113"/>
  <c r="P379" i="113"/>
  <c r="O379" i="113"/>
  <c r="N379" i="113"/>
  <c r="L379" i="113"/>
  <c r="K379" i="113"/>
  <c r="J379" i="113"/>
  <c r="I379" i="113"/>
  <c r="H379" i="113"/>
  <c r="G379" i="113"/>
  <c r="M378" i="113"/>
  <c r="M369" i="113" s="1"/>
  <c r="F378" i="113"/>
  <c r="M377" i="113"/>
  <c r="F377" i="113"/>
  <c r="P376" i="113"/>
  <c r="O376" i="113"/>
  <c r="N376" i="113"/>
  <c r="L376" i="113"/>
  <c r="K376" i="113"/>
  <c r="J376" i="113"/>
  <c r="I376" i="113"/>
  <c r="H376" i="113"/>
  <c r="G376" i="113"/>
  <c r="M375" i="113"/>
  <c r="F375" i="113"/>
  <c r="E375" i="113"/>
  <c r="D375" i="113"/>
  <c r="M374" i="113"/>
  <c r="F374" i="113"/>
  <c r="E374" i="113" s="1"/>
  <c r="P373" i="113"/>
  <c r="O373" i="113"/>
  <c r="N373" i="113"/>
  <c r="L373" i="113"/>
  <c r="K373" i="113"/>
  <c r="J373" i="113"/>
  <c r="I373" i="113"/>
  <c r="H373" i="113"/>
  <c r="G373" i="113"/>
  <c r="M372" i="113"/>
  <c r="M373" i="113" s="1"/>
  <c r="F372" i="113"/>
  <c r="E372" i="113"/>
  <c r="D372" i="113" s="1"/>
  <c r="M371" i="113"/>
  <c r="F371" i="113"/>
  <c r="F373" i="113" s="1"/>
  <c r="E371" i="113"/>
  <c r="N370" i="113"/>
  <c r="J370" i="113"/>
  <c r="I370" i="113"/>
  <c r="H370" i="113"/>
  <c r="G370" i="113"/>
  <c r="P369" i="113"/>
  <c r="O369" i="113"/>
  <c r="O370" i="113" s="1"/>
  <c r="N369" i="113"/>
  <c r="L369" i="113"/>
  <c r="K369" i="113"/>
  <c r="J369" i="113"/>
  <c r="I369" i="113"/>
  <c r="H369" i="113"/>
  <c r="G369" i="113"/>
  <c r="P368" i="113"/>
  <c r="P370" i="113" s="1"/>
  <c r="O368" i="113"/>
  <c r="N368" i="113"/>
  <c r="L368" i="113"/>
  <c r="K368" i="113"/>
  <c r="K370" i="113" s="1"/>
  <c r="J368" i="113"/>
  <c r="I368" i="113"/>
  <c r="H368" i="113"/>
  <c r="G368" i="113"/>
  <c r="P367" i="113"/>
  <c r="O367" i="113"/>
  <c r="N367" i="113"/>
  <c r="L367" i="113"/>
  <c r="J367" i="113"/>
  <c r="I367" i="113"/>
  <c r="H367" i="113"/>
  <c r="G367" i="113"/>
  <c r="M366" i="113"/>
  <c r="M367" i="113" s="1"/>
  <c r="K366" i="113"/>
  <c r="K367" i="113" s="1"/>
  <c r="F366" i="113"/>
  <c r="E366" i="113"/>
  <c r="D366" i="113" s="1"/>
  <c r="M365" i="113"/>
  <c r="F365" i="113"/>
  <c r="F367" i="113" s="1"/>
  <c r="E365" i="113"/>
  <c r="D365" i="113" s="1"/>
  <c r="D367" i="113" s="1"/>
  <c r="P364" i="113"/>
  <c r="O364" i="113"/>
  <c r="N364" i="113"/>
  <c r="L364" i="113"/>
  <c r="K364" i="113"/>
  <c r="J364" i="113"/>
  <c r="I364" i="113"/>
  <c r="G364" i="113"/>
  <c r="M363" i="113"/>
  <c r="F363" i="113"/>
  <c r="E363" i="113"/>
  <c r="D363" i="113"/>
  <c r="M362" i="113"/>
  <c r="H362" i="113"/>
  <c r="P361" i="113"/>
  <c r="O361" i="113"/>
  <c r="N361" i="113"/>
  <c r="M361" i="113"/>
  <c r="L361" i="113"/>
  <c r="K361" i="113"/>
  <c r="J361" i="113"/>
  <c r="I361" i="113"/>
  <c r="H361" i="113"/>
  <c r="G361" i="113"/>
  <c r="M360" i="113"/>
  <c r="F360" i="113"/>
  <c r="E360" i="113"/>
  <c r="D360" i="113"/>
  <c r="M359" i="113"/>
  <c r="F359" i="113"/>
  <c r="F361" i="113" s="1"/>
  <c r="E359" i="113"/>
  <c r="E361" i="113" s="1"/>
  <c r="P358" i="113"/>
  <c r="O358" i="113"/>
  <c r="N358" i="113"/>
  <c r="L358" i="113"/>
  <c r="K358" i="113"/>
  <c r="J358" i="113"/>
  <c r="I358" i="113"/>
  <c r="G358" i="113"/>
  <c r="M357" i="113"/>
  <c r="M358" i="113" s="1"/>
  <c r="F357" i="113"/>
  <c r="E357" i="113"/>
  <c r="D357" i="113" s="1"/>
  <c r="M356" i="113"/>
  <c r="H356" i="113"/>
  <c r="F356" i="113" s="1"/>
  <c r="P355" i="113"/>
  <c r="O355" i="113"/>
  <c r="N355" i="113"/>
  <c r="L355" i="113"/>
  <c r="K355" i="113"/>
  <c r="J355" i="113"/>
  <c r="I355" i="113"/>
  <c r="H355" i="113"/>
  <c r="G355" i="113"/>
  <c r="M354" i="113"/>
  <c r="F354" i="113"/>
  <c r="E354" i="113"/>
  <c r="D354" i="113" s="1"/>
  <c r="M353" i="113"/>
  <c r="H353" i="113"/>
  <c r="F353" i="113" s="1"/>
  <c r="E353" i="113"/>
  <c r="D353" i="113"/>
  <c r="P352" i="113"/>
  <c r="O352" i="113"/>
  <c r="N352" i="113"/>
  <c r="M352" i="113"/>
  <c r="L352" i="113"/>
  <c r="K352" i="113"/>
  <c r="J352" i="113"/>
  <c r="I352" i="113"/>
  <c r="H352" i="113"/>
  <c r="G352" i="113"/>
  <c r="F352" i="113"/>
  <c r="M351" i="113"/>
  <c r="F351" i="113"/>
  <c r="E351" i="113"/>
  <c r="D351" i="113"/>
  <c r="M350" i="113"/>
  <c r="F350" i="113"/>
  <c r="E350" i="113"/>
  <c r="D350" i="113" s="1"/>
  <c r="D352" i="113" s="1"/>
  <c r="P349" i="113"/>
  <c r="O349" i="113"/>
  <c r="N349" i="113"/>
  <c r="L349" i="113"/>
  <c r="K349" i="113"/>
  <c r="J349" i="113"/>
  <c r="I349" i="113"/>
  <c r="H349" i="113"/>
  <c r="G349" i="113"/>
  <c r="M348" i="113"/>
  <c r="F348" i="113"/>
  <c r="E348" i="113" s="1"/>
  <c r="D348" i="113" s="1"/>
  <c r="M347" i="113"/>
  <c r="M349" i="113" s="1"/>
  <c r="F347" i="113"/>
  <c r="P346" i="113"/>
  <c r="O346" i="113"/>
  <c r="N346" i="113"/>
  <c r="L346" i="113"/>
  <c r="K346" i="113"/>
  <c r="J346" i="113"/>
  <c r="I346" i="113"/>
  <c r="H346" i="113"/>
  <c r="G346" i="113"/>
  <c r="M345" i="113"/>
  <c r="M339" i="113" s="1"/>
  <c r="F345" i="113"/>
  <c r="F339" i="113" s="1"/>
  <c r="M344" i="113"/>
  <c r="H344" i="113"/>
  <c r="F344" i="113" s="1"/>
  <c r="E344" i="113"/>
  <c r="D344" i="113"/>
  <c r="P343" i="113"/>
  <c r="O343" i="113"/>
  <c r="N343" i="113"/>
  <c r="L343" i="113"/>
  <c r="K343" i="113"/>
  <c r="J343" i="113"/>
  <c r="I343" i="113"/>
  <c r="H343" i="113"/>
  <c r="G343" i="113"/>
  <c r="M342" i="113"/>
  <c r="F342" i="113"/>
  <c r="E342" i="113"/>
  <c r="D342" i="113"/>
  <c r="M341" i="113"/>
  <c r="M343" i="113" s="1"/>
  <c r="F341" i="113"/>
  <c r="J340" i="113"/>
  <c r="P339" i="113"/>
  <c r="O339" i="113"/>
  <c r="N339" i="113"/>
  <c r="L339" i="113"/>
  <c r="K339" i="113"/>
  <c r="K340" i="113" s="1"/>
  <c r="J339" i="113"/>
  <c r="I339" i="113"/>
  <c r="H339" i="113"/>
  <c r="G339" i="113"/>
  <c r="P338" i="113"/>
  <c r="O338" i="113"/>
  <c r="O340" i="113" s="1"/>
  <c r="N338" i="113"/>
  <c r="N340" i="113" s="1"/>
  <c r="L338" i="113"/>
  <c r="L340" i="113" s="1"/>
  <c r="K338" i="113"/>
  <c r="J338" i="113"/>
  <c r="I338" i="113"/>
  <c r="G338" i="113"/>
  <c r="G340" i="113" s="1"/>
  <c r="P337" i="113"/>
  <c r="O337" i="113"/>
  <c r="N337" i="113"/>
  <c r="L337" i="113"/>
  <c r="K337" i="113"/>
  <c r="J337" i="113"/>
  <c r="I337" i="113"/>
  <c r="H337" i="113"/>
  <c r="G337" i="113"/>
  <c r="M336" i="113"/>
  <c r="M337" i="113" s="1"/>
  <c r="F336" i="113"/>
  <c r="E336" i="113" s="1"/>
  <c r="D336" i="113" s="1"/>
  <c r="M335" i="113"/>
  <c r="F335" i="113"/>
  <c r="P334" i="113"/>
  <c r="O334" i="113"/>
  <c r="N334" i="113"/>
  <c r="L334" i="113"/>
  <c r="K334" i="113"/>
  <c r="J334" i="113"/>
  <c r="I334" i="113"/>
  <c r="G334" i="113"/>
  <c r="F334" i="113"/>
  <c r="M333" i="113"/>
  <c r="M330" i="113" s="1"/>
  <c r="F333" i="113"/>
  <c r="M332" i="113"/>
  <c r="H332" i="113"/>
  <c r="F332" i="113" s="1"/>
  <c r="E332" i="113" s="1"/>
  <c r="D332" i="113"/>
  <c r="P331" i="113"/>
  <c r="N331" i="113"/>
  <c r="G331" i="113"/>
  <c r="P330" i="113"/>
  <c r="O330" i="113"/>
  <c r="N330" i="113"/>
  <c r="L330" i="113"/>
  <c r="L331" i="113" s="1"/>
  <c r="K330" i="113"/>
  <c r="J330" i="113"/>
  <c r="I330" i="113"/>
  <c r="H330" i="113"/>
  <c r="G330" i="113"/>
  <c r="P329" i="113"/>
  <c r="O329" i="113"/>
  <c r="O331" i="113" s="1"/>
  <c r="N329" i="113"/>
  <c r="L329" i="113"/>
  <c r="K329" i="113"/>
  <c r="J329" i="113"/>
  <c r="I329" i="113"/>
  <c r="I331" i="113" s="1"/>
  <c r="H329" i="113"/>
  <c r="H331" i="113" s="1"/>
  <c r="G329" i="113"/>
  <c r="F329" i="113"/>
  <c r="P328" i="113"/>
  <c r="O328" i="113"/>
  <c r="N328" i="113"/>
  <c r="L328" i="113"/>
  <c r="K328" i="113"/>
  <c r="J328" i="113"/>
  <c r="I328" i="113"/>
  <c r="H328" i="113"/>
  <c r="G328" i="113"/>
  <c r="F328" i="113"/>
  <c r="M327" i="113"/>
  <c r="F327" i="113"/>
  <c r="E327" i="113" s="1"/>
  <c r="D327" i="113" s="1"/>
  <c r="M326" i="113"/>
  <c r="F326" i="113"/>
  <c r="E326" i="113"/>
  <c r="P325" i="113"/>
  <c r="O325" i="113"/>
  <c r="N325" i="113"/>
  <c r="L325" i="113"/>
  <c r="K325" i="113"/>
  <c r="J325" i="113"/>
  <c r="I325" i="113"/>
  <c r="H325" i="113"/>
  <c r="G325" i="113"/>
  <c r="M324" i="113"/>
  <c r="M325" i="113" s="1"/>
  <c r="F324" i="113"/>
  <c r="E324" i="113"/>
  <c r="M323" i="113"/>
  <c r="F323" i="113"/>
  <c r="F325" i="113" s="1"/>
  <c r="E323" i="113"/>
  <c r="E325" i="113" s="1"/>
  <c r="P322" i="113"/>
  <c r="O322" i="113"/>
  <c r="N322" i="113"/>
  <c r="L322" i="113"/>
  <c r="J322" i="113"/>
  <c r="I322" i="113"/>
  <c r="H322" i="113"/>
  <c r="G322" i="113"/>
  <c r="M321" i="113"/>
  <c r="F321" i="113"/>
  <c r="E321" i="113"/>
  <c r="D321" i="113" s="1"/>
  <c r="M320" i="113"/>
  <c r="M322" i="113" s="1"/>
  <c r="K320" i="113"/>
  <c r="K322" i="113" s="1"/>
  <c r="F320" i="113"/>
  <c r="P319" i="113"/>
  <c r="O319" i="113"/>
  <c r="N319" i="113"/>
  <c r="M319" i="113"/>
  <c r="L319" i="113"/>
  <c r="K319" i="113"/>
  <c r="J319" i="113"/>
  <c r="I319" i="113"/>
  <c r="H319" i="113"/>
  <c r="G319" i="113"/>
  <c r="F319" i="113"/>
  <c r="E319" i="113"/>
  <c r="M318" i="113"/>
  <c r="F318" i="113"/>
  <c r="E318" i="113" s="1"/>
  <c r="M317" i="113"/>
  <c r="F317" i="113"/>
  <c r="E317" i="113"/>
  <c r="D317" i="113"/>
  <c r="P316" i="113"/>
  <c r="O316" i="113"/>
  <c r="N316" i="113"/>
  <c r="L316" i="113"/>
  <c r="K316" i="113"/>
  <c r="J316" i="113"/>
  <c r="I316" i="113"/>
  <c r="H316" i="113"/>
  <c r="G316" i="113"/>
  <c r="M315" i="113"/>
  <c r="M316" i="113" s="1"/>
  <c r="F315" i="113"/>
  <c r="E315" i="113"/>
  <c r="D315" i="113"/>
  <c r="M314" i="113"/>
  <c r="H314" i="113"/>
  <c r="F314" i="113"/>
  <c r="P313" i="113"/>
  <c r="O313" i="113"/>
  <c r="N313" i="113"/>
  <c r="L313" i="113"/>
  <c r="K313" i="113"/>
  <c r="J313" i="113"/>
  <c r="I313" i="113"/>
  <c r="H313" i="113"/>
  <c r="G313" i="113"/>
  <c r="M312" i="113"/>
  <c r="F312" i="113"/>
  <c r="E312" i="113" s="1"/>
  <c r="D312" i="113" s="1"/>
  <c r="M311" i="113"/>
  <c r="F311" i="113"/>
  <c r="E311" i="113" s="1"/>
  <c r="P310" i="113"/>
  <c r="O310" i="113"/>
  <c r="N310" i="113"/>
  <c r="M310" i="113"/>
  <c r="L310" i="113"/>
  <c r="K310" i="113"/>
  <c r="J310" i="113"/>
  <c r="I310" i="113"/>
  <c r="G310" i="113"/>
  <c r="M309" i="113"/>
  <c r="D309" i="113" s="1"/>
  <c r="F309" i="113"/>
  <c r="E309" i="113" s="1"/>
  <c r="M308" i="113"/>
  <c r="H308" i="113"/>
  <c r="H310" i="113" s="1"/>
  <c r="F308" i="113"/>
  <c r="P307" i="113"/>
  <c r="O307" i="113"/>
  <c r="N307" i="113"/>
  <c r="L307" i="113"/>
  <c r="K307" i="113"/>
  <c r="J307" i="113"/>
  <c r="I307" i="113"/>
  <c r="G307" i="113"/>
  <c r="M306" i="113"/>
  <c r="M307" i="113" s="1"/>
  <c r="F306" i="113"/>
  <c r="E306" i="113" s="1"/>
  <c r="M305" i="113"/>
  <c r="H305" i="113"/>
  <c r="O304" i="113"/>
  <c r="P303" i="113"/>
  <c r="P304" i="113" s="1"/>
  <c r="O303" i="113"/>
  <c r="N303" i="113"/>
  <c r="L303" i="113"/>
  <c r="K303" i="113"/>
  <c r="J303" i="113"/>
  <c r="I303" i="113"/>
  <c r="H303" i="113"/>
  <c r="G303" i="113"/>
  <c r="G304" i="113" s="1"/>
  <c r="F303" i="113"/>
  <c r="P302" i="113"/>
  <c r="O302" i="113"/>
  <c r="N302" i="113"/>
  <c r="L302" i="113"/>
  <c r="L304" i="113" s="1"/>
  <c r="J302" i="113"/>
  <c r="J304" i="113" s="1"/>
  <c r="I302" i="113"/>
  <c r="I304" i="113" s="1"/>
  <c r="G302" i="113"/>
  <c r="P301" i="113"/>
  <c r="O301" i="113"/>
  <c r="N301" i="113"/>
  <c r="L301" i="113"/>
  <c r="K301" i="113"/>
  <c r="J301" i="113"/>
  <c r="I301" i="113"/>
  <c r="H301" i="113"/>
  <c r="G301" i="113"/>
  <c r="M300" i="113"/>
  <c r="F300" i="113"/>
  <c r="E300" i="113"/>
  <c r="D300" i="113" s="1"/>
  <c r="M299" i="113"/>
  <c r="F299" i="113"/>
  <c r="P298" i="113"/>
  <c r="O298" i="113"/>
  <c r="N298" i="113"/>
  <c r="L298" i="113"/>
  <c r="K298" i="113"/>
  <c r="J298" i="113"/>
  <c r="I298" i="113"/>
  <c r="G298" i="113"/>
  <c r="M297" i="113"/>
  <c r="F297" i="113"/>
  <c r="E297" i="113" s="1"/>
  <c r="D297" i="113"/>
  <c r="M296" i="113"/>
  <c r="M298" i="113" s="1"/>
  <c r="H296" i="113"/>
  <c r="P295" i="113"/>
  <c r="O295" i="113"/>
  <c r="N295" i="113"/>
  <c r="L295" i="113"/>
  <c r="K295" i="113"/>
  <c r="J295" i="113"/>
  <c r="I295" i="113"/>
  <c r="G295" i="113"/>
  <c r="E295" i="113"/>
  <c r="M294" i="113"/>
  <c r="M295" i="113" s="1"/>
  <c r="F294" i="113"/>
  <c r="E294" i="113" s="1"/>
  <c r="M293" i="113"/>
  <c r="H293" i="113"/>
  <c r="H295" i="113" s="1"/>
  <c r="F293" i="113"/>
  <c r="F295" i="113" s="1"/>
  <c r="E293" i="113"/>
  <c r="D293" i="113"/>
  <c r="P292" i="113"/>
  <c r="O292" i="113"/>
  <c r="N292" i="113"/>
  <c r="L292" i="113"/>
  <c r="K292" i="113"/>
  <c r="J292" i="113"/>
  <c r="I292" i="113"/>
  <c r="G292" i="113"/>
  <c r="M291" i="113"/>
  <c r="F291" i="113"/>
  <c r="E291" i="113" s="1"/>
  <c r="D291" i="113" s="1"/>
  <c r="M290" i="113"/>
  <c r="M292" i="113" s="1"/>
  <c r="H290" i="113"/>
  <c r="P289" i="113"/>
  <c r="O289" i="113"/>
  <c r="N289" i="113"/>
  <c r="L289" i="113"/>
  <c r="K289" i="113"/>
  <c r="J289" i="113"/>
  <c r="I289" i="113"/>
  <c r="H289" i="113"/>
  <c r="G289" i="113"/>
  <c r="M288" i="113"/>
  <c r="F288" i="113"/>
  <c r="M287" i="113"/>
  <c r="M289" i="113" s="1"/>
  <c r="F287" i="113"/>
  <c r="E287" i="113"/>
  <c r="D287" i="113"/>
  <c r="O286" i="113"/>
  <c r="G286" i="113"/>
  <c r="P285" i="113"/>
  <c r="O285" i="113"/>
  <c r="N285" i="113"/>
  <c r="L285" i="113"/>
  <c r="K285" i="113"/>
  <c r="K286" i="113" s="1"/>
  <c r="J285" i="113"/>
  <c r="J286" i="113" s="1"/>
  <c r="I285" i="113"/>
  <c r="I286" i="113" s="1"/>
  <c r="H285" i="113"/>
  <c r="G285" i="113"/>
  <c r="P284" i="113"/>
  <c r="P286" i="113" s="1"/>
  <c r="O284" i="113"/>
  <c r="N284" i="113"/>
  <c r="N286" i="113" s="1"/>
  <c r="L284" i="113"/>
  <c r="L286" i="113" s="1"/>
  <c r="K284" i="113"/>
  <c r="J284" i="113"/>
  <c r="I284" i="113"/>
  <c r="G284" i="113"/>
  <c r="P283" i="113"/>
  <c r="O283" i="113"/>
  <c r="N283" i="113"/>
  <c r="L283" i="113"/>
  <c r="K283" i="113"/>
  <c r="J283" i="113"/>
  <c r="I283" i="113"/>
  <c r="G283" i="113"/>
  <c r="D283" i="113"/>
  <c r="M282" i="113"/>
  <c r="M283" i="113" s="1"/>
  <c r="F282" i="113"/>
  <c r="E282" i="113" s="1"/>
  <c r="D282" i="113" s="1"/>
  <c r="M281" i="113"/>
  <c r="H281" i="113"/>
  <c r="H283" i="113" s="1"/>
  <c r="F281" i="113"/>
  <c r="F283" i="113" s="1"/>
  <c r="E281" i="113"/>
  <c r="D281" i="113" s="1"/>
  <c r="P280" i="113"/>
  <c r="O280" i="113"/>
  <c r="N280" i="113"/>
  <c r="L280" i="113"/>
  <c r="K280" i="113"/>
  <c r="J280" i="113"/>
  <c r="I280" i="113"/>
  <c r="G280" i="113"/>
  <c r="M279" i="113"/>
  <c r="F279" i="113"/>
  <c r="E279" i="113"/>
  <c r="D279" i="113"/>
  <c r="M278" i="113"/>
  <c r="M280" i="113" s="1"/>
  <c r="H278" i="113"/>
  <c r="F278" i="113" s="1"/>
  <c r="P277" i="113"/>
  <c r="O277" i="113"/>
  <c r="N277" i="113"/>
  <c r="M277" i="113"/>
  <c r="L277" i="113"/>
  <c r="K277" i="113"/>
  <c r="J277" i="113"/>
  <c r="I277" i="113"/>
  <c r="G277" i="113"/>
  <c r="M276" i="113"/>
  <c r="F276" i="113"/>
  <c r="M275" i="113"/>
  <c r="H275" i="113"/>
  <c r="H277" i="113" s="1"/>
  <c r="F275" i="113"/>
  <c r="E275" i="113"/>
  <c r="D275" i="113" s="1"/>
  <c r="P274" i="113"/>
  <c r="O274" i="113"/>
  <c r="N274" i="113"/>
  <c r="L274" i="113"/>
  <c r="K274" i="113"/>
  <c r="J274" i="113"/>
  <c r="I274" i="113"/>
  <c r="G274" i="113"/>
  <c r="M273" i="113"/>
  <c r="M267" i="113" s="1"/>
  <c r="F273" i="113"/>
  <c r="E273" i="113" s="1"/>
  <c r="D273" i="113"/>
  <c r="M272" i="113"/>
  <c r="M274" i="113" s="1"/>
  <c r="H272" i="113"/>
  <c r="P271" i="113"/>
  <c r="O271" i="113"/>
  <c r="N271" i="113"/>
  <c r="M271" i="113"/>
  <c r="L271" i="113"/>
  <c r="K271" i="113"/>
  <c r="J271" i="113"/>
  <c r="I271" i="113"/>
  <c r="H271" i="113"/>
  <c r="G271" i="113"/>
  <c r="F271" i="113"/>
  <c r="M270" i="113"/>
  <c r="F270" i="113"/>
  <c r="E270" i="113" s="1"/>
  <c r="M269" i="113"/>
  <c r="F269" i="113"/>
  <c r="E269" i="113"/>
  <c r="D269" i="113" s="1"/>
  <c r="J268" i="113"/>
  <c r="P267" i="113"/>
  <c r="O267" i="113"/>
  <c r="N267" i="113"/>
  <c r="L267" i="113"/>
  <c r="K267" i="113"/>
  <c r="J267" i="113"/>
  <c r="I267" i="113"/>
  <c r="I268" i="113" s="1"/>
  <c r="H267" i="113"/>
  <c r="G267" i="113"/>
  <c r="P266" i="113"/>
  <c r="P268" i="113" s="1"/>
  <c r="O266" i="113"/>
  <c r="N266" i="113"/>
  <c r="M266" i="113"/>
  <c r="M268" i="113" s="1"/>
  <c r="L266" i="113"/>
  <c r="L268" i="113" s="1"/>
  <c r="K266" i="113"/>
  <c r="K268" i="113" s="1"/>
  <c r="J266" i="113"/>
  <c r="I266" i="113"/>
  <c r="G266" i="113"/>
  <c r="G268" i="113" s="1"/>
  <c r="P265" i="113"/>
  <c r="O265" i="113"/>
  <c r="N265" i="113"/>
  <c r="L265" i="113"/>
  <c r="K265" i="113"/>
  <c r="J265" i="113"/>
  <c r="I265" i="113"/>
  <c r="H265" i="113"/>
  <c r="G265" i="113"/>
  <c r="M264" i="113"/>
  <c r="M234" i="113" s="1"/>
  <c r="K264" i="113"/>
  <c r="F264" i="113"/>
  <c r="F265" i="113" s="1"/>
  <c r="M263" i="113"/>
  <c r="F263" i="113"/>
  <c r="E263" i="113"/>
  <c r="D263" i="113"/>
  <c r="P262" i="113"/>
  <c r="O262" i="113"/>
  <c r="N262" i="113"/>
  <c r="L262" i="113"/>
  <c r="K262" i="113"/>
  <c r="J262" i="113"/>
  <c r="I262" i="113"/>
  <c r="H262" i="113"/>
  <c r="G262" i="113"/>
  <c r="M261" i="113"/>
  <c r="F261" i="113"/>
  <c r="E261" i="113"/>
  <c r="D261" i="113" s="1"/>
  <c r="M260" i="113"/>
  <c r="M262" i="113" s="1"/>
  <c r="F260" i="113"/>
  <c r="P259" i="113"/>
  <c r="O259" i="113"/>
  <c r="N259" i="113"/>
  <c r="M259" i="113"/>
  <c r="L259" i="113"/>
  <c r="K259" i="113"/>
  <c r="J259" i="113"/>
  <c r="I259" i="113"/>
  <c r="H259" i="113"/>
  <c r="G259" i="113"/>
  <c r="F259" i="113"/>
  <c r="M258" i="113"/>
  <c r="F258" i="113"/>
  <c r="E258" i="113"/>
  <c r="D258" i="113" s="1"/>
  <c r="M257" i="113"/>
  <c r="F257" i="113"/>
  <c r="E257" i="113"/>
  <c r="E259" i="113" s="1"/>
  <c r="P256" i="113"/>
  <c r="O256" i="113"/>
  <c r="N256" i="113"/>
  <c r="L256" i="113"/>
  <c r="K256" i="113"/>
  <c r="J256" i="113"/>
  <c r="I256" i="113"/>
  <c r="H256" i="113"/>
  <c r="G256" i="113"/>
  <c r="M255" i="113"/>
  <c r="M256" i="113" s="1"/>
  <c r="F255" i="113"/>
  <c r="E255" i="113" s="1"/>
  <c r="D255" i="113" s="1"/>
  <c r="M254" i="113"/>
  <c r="H254" i="113"/>
  <c r="F254" i="113" s="1"/>
  <c r="P253" i="113"/>
  <c r="O253" i="113"/>
  <c r="N253" i="113"/>
  <c r="L253" i="113"/>
  <c r="K253" i="113"/>
  <c r="J253" i="113"/>
  <c r="I253" i="113"/>
  <c r="G253" i="113"/>
  <c r="M252" i="113"/>
  <c r="F252" i="113"/>
  <c r="E252" i="113"/>
  <c r="D252" i="113" s="1"/>
  <c r="M251" i="113"/>
  <c r="M253" i="113" s="1"/>
  <c r="H251" i="113"/>
  <c r="F251" i="113" s="1"/>
  <c r="E251" i="113" s="1"/>
  <c r="P250" i="113"/>
  <c r="O250" i="113"/>
  <c r="N250" i="113"/>
  <c r="M250" i="113"/>
  <c r="L250" i="113"/>
  <c r="K250" i="113"/>
  <c r="J250" i="113"/>
  <c r="I250" i="113"/>
  <c r="H250" i="113"/>
  <c r="G250" i="113"/>
  <c r="F250" i="113"/>
  <c r="M249" i="113"/>
  <c r="F249" i="113"/>
  <c r="E249" i="113" s="1"/>
  <c r="D249" i="113" s="1"/>
  <c r="D250" i="113" s="1"/>
  <c r="M248" i="113"/>
  <c r="F248" i="113"/>
  <c r="E248" i="113" s="1"/>
  <c r="E250" i="113" s="1"/>
  <c r="D248" i="113"/>
  <c r="P247" i="113"/>
  <c r="O247" i="113"/>
  <c r="N247" i="113"/>
  <c r="L247" i="113"/>
  <c r="K247" i="113"/>
  <c r="J247" i="113"/>
  <c r="I247" i="113"/>
  <c r="H247" i="113"/>
  <c r="G247" i="113"/>
  <c r="M246" i="113"/>
  <c r="M247" i="113" s="1"/>
  <c r="F246" i="113"/>
  <c r="E246" i="113" s="1"/>
  <c r="D246" i="113" s="1"/>
  <c r="M245" i="113"/>
  <c r="F245" i="113"/>
  <c r="E245" i="113"/>
  <c r="D245" i="113"/>
  <c r="D247" i="113" s="1"/>
  <c r="P244" i="113"/>
  <c r="O244" i="113"/>
  <c r="N244" i="113"/>
  <c r="L244" i="113"/>
  <c r="K244" i="113"/>
  <c r="J244" i="113"/>
  <c r="I244" i="113"/>
  <c r="H244" i="113"/>
  <c r="G244" i="113"/>
  <c r="M243" i="113"/>
  <c r="F243" i="113"/>
  <c r="E243" i="113"/>
  <c r="D243" i="113" s="1"/>
  <c r="M242" i="113"/>
  <c r="M244" i="113" s="1"/>
  <c r="F242" i="113"/>
  <c r="P241" i="113"/>
  <c r="O241" i="113"/>
  <c r="N241" i="113"/>
  <c r="M241" i="113"/>
  <c r="L241" i="113"/>
  <c r="K241" i="113"/>
  <c r="J241" i="113"/>
  <c r="I241" i="113"/>
  <c r="H241" i="113"/>
  <c r="G241" i="113"/>
  <c r="F241" i="113"/>
  <c r="M240" i="113"/>
  <c r="F240" i="113"/>
  <c r="E240" i="113"/>
  <c r="D240" i="113" s="1"/>
  <c r="M239" i="113"/>
  <c r="F239" i="113"/>
  <c r="E239" i="113"/>
  <c r="P238" i="113"/>
  <c r="O238" i="113"/>
  <c r="N238" i="113"/>
  <c r="L238" i="113"/>
  <c r="K238" i="113"/>
  <c r="J238" i="113"/>
  <c r="I238" i="113"/>
  <c r="H238" i="113"/>
  <c r="G238" i="113"/>
  <c r="M237" i="113"/>
  <c r="M238" i="113" s="1"/>
  <c r="F237" i="113"/>
  <c r="E237" i="113"/>
  <c r="D237" i="113" s="1"/>
  <c r="M236" i="113"/>
  <c r="F236" i="113"/>
  <c r="N235" i="113"/>
  <c r="H235" i="113"/>
  <c r="P234" i="113"/>
  <c r="O234" i="113"/>
  <c r="N234" i="113"/>
  <c r="L234" i="113"/>
  <c r="K234" i="113"/>
  <c r="J234" i="113"/>
  <c r="I234" i="113"/>
  <c r="H234" i="113"/>
  <c r="G234" i="113"/>
  <c r="P233" i="113"/>
  <c r="P235" i="113" s="1"/>
  <c r="O233" i="113"/>
  <c r="O235" i="113" s="1"/>
  <c r="N233" i="113"/>
  <c r="L233" i="113"/>
  <c r="K233" i="113"/>
  <c r="J233" i="113"/>
  <c r="J235" i="113" s="1"/>
  <c r="I233" i="113"/>
  <c r="I235" i="113" s="1"/>
  <c r="H233" i="113"/>
  <c r="G233" i="113"/>
  <c r="G235" i="113" s="1"/>
  <c r="P232" i="113"/>
  <c r="O232" i="113"/>
  <c r="N232" i="113"/>
  <c r="L232" i="113"/>
  <c r="K232" i="113"/>
  <c r="J232" i="113"/>
  <c r="I232" i="113"/>
  <c r="H232" i="113"/>
  <c r="G232" i="113"/>
  <c r="F232" i="113"/>
  <c r="M231" i="113"/>
  <c r="F231" i="113"/>
  <c r="E231" i="113" s="1"/>
  <c r="D231" i="113"/>
  <c r="M230" i="113"/>
  <c r="F230" i="113"/>
  <c r="E230" i="113"/>
  <c r="P229" i="113"/>
  <c r="O229" i="113"/>
  <c r="N229" i="113"/>
  <c r="L229" i="113"/>
  <c r="K229" i="113"/>
  <c r="J229" i="113"/>
  <c r="I229" i="113"/>
  <c r="H229" i="113"/>
  <c r="G229" i="113"/>
  <c r="M228" i="113"/>
  <c r="M229" i="113" s="1"/>
  <c r="F228" i="113"/>
  <c r="E228" i="113"/>
  <c r="E229" i="113" s="1"/>
  <c r="M227" i="113"/>
  <c r="F227" i="113"/>
  <c r="F229" i="113" s="1"/>
  <c r="E227" i="113"/>
  <c r="D227" i="113"/>
  <c r="P226" i="113"/>
  <c r="O226" i="113"/>
  <c r="N226" i="113"/>
  <c r="L226" i="113"/>
  <c r="K226" i="113"/>
  <c r="J226" i="113"/>
  <c r="I226" i="113"/>
  <c r="G226" i="113"/>
  <c r="F226" i="113"/>
  <c r="M225" i="113"/>
  <c r="F225" i="113"/>
  <c r="E225" i="113"/>
  <c r="D225" i="113" s="1"/>
  <c r="M224" i="113"/>
  <c r="M226" i="113" s="1"/>
  <c r="H224" i="113"/>
  <c r="F224" i="113" s="1"/>
  <c r="E224" i="113" s="1"/>
  <c r="P223" i="113"/>
  <c r="O223" i="113"/>
  <c r="N223" i="113"/>
  <c r="M223" i="113"/>
  <c r="L223" i="113"/>
  <c r="K223" i="113"/>
  <c r="J223" i="113"/>
  <c r="I223" i="113"/>
  <c r="H223" i="113"/>
  <c r="G223" i="113"/>
  <c r="M222" i="113"/>
  <c r="F222" i="113"/>
  <c r="E222" i="113" s="1"/>
  <c r="D222" i="113"/>
  <c r="M221" i="113"/>
  <c r="F221" i="113"/>
  <c r="P220" i="113"/>
  <c r="O220" i="113"/>
  <c r="N220" i="113"/>
  <c r="L220" i="113"/>
  <c r="K220" i="113"/>
  <c r="J220" i="113"/>
  <c r="I220" i="113"/>
  <c r="G220" i="113"/>
  <c r="M219" i="113"/>
  <c r="M220" i="113" s="1"/>
  <c r="F219" i="113"/>
  <c r="E219" i="113"/>
  <c r="M218" i="113"/>
  <c r="H218" i="113"/>
  <c r="H220" i="113" s="1"/>
  <c r="F218" i="113"/>
  <c r="E218" i="113"/>
  <c r="E220" i="113" s="1"/>
  <c r="P217" i="113"/>
  <c r="O217" i="113"/>
  <c r="N217" i="113"/>
  <c r="L217" i="113"/>
  <c r="K217" i="113"/>
  <c r="J217" i="113"/>
  <c r="I217" i="113"/>
  <c r="H217" i="113"/>
  <c r="G217" i="113"/>
  <c r="M216" i="113"/>
  <c r="F216" i="113"/>
  <c r="E216" i="113" s="1"/>
  <c r="E217" i="113" s="1"/>
  <c r="M215" i="113"/>
  <c r="M217" i="113" s="1"/>
  <c r="F215" i="113"/>
  <c r="F217" i="113" s="1"/>
  <c r="E215" i="113"/>
  <c r="P214" i="113"/>
  <c r="O214" i="113"/>
  <c r="N214" i="113"/>
  <c r="L214" i="113"/>
  <c r="K214" i="113"/>
  <c r="J214" i="113"/>
  <c r="I214" i="113"/>
  <c r="H214" i="113"/>
  <c r="G214" i="113"/>
  <c r="M213" i="113"/>
  <c r="F213" i="113"/>
  <c r="E213" i="113" s="1"/>
  <c r="D213" i="113" s="1"/>
  <c r="M212" i="113"/>
  <c r="M214" i="113" s="1"/>
  <c r="F212" i="113"/>
  <c r="F214" i="113" s="1"/>
  <c r="P211" i="113"/>
  <c r="O211" i="113"/>
  <c r="N211" i="113"/>
  <c r="L211" i="113"/>
  <c r="K211" i="113"/>
  <c r="J211" i="113"/>
  <c r="I211" i="113"/>
  <c r="G211" i="113"/>
  <c r="M210" i="113"/>
  <c r="F210" i="113"/>
  <c r="E210" i="113" s="1"/>
  <c r="D210" i="113" s="1"/>
  <c r="M209" i="113"/>
  <c r="M211" i="113" s="1"/>
  <c r="H209" i="113"/>
  <c r="H211" i="113" s="1"/>
  <c r="F209" i="113"/>
  <c r="F211" i="113" s="1"/>
  <c r="E209" i="113"/>
  <c r="D209" i="113" s="1"/>
  <c r="D211" i="113" s="1"/>
  <c r="P208" i="113"/>
  <c r="O208" i="113"/>
  <c r="N208" i="113"/>
  <c r="L208" i="113"/>
  <c r="K208" i="113"/>
  <c r="J208" i="113"/>
  <c r="I208" i="113"/>
  <c r="H208" i="113"/>
  <c r="G208" i="113"/>
  <c r="M207" i="113"/>
  <c r="F207" i="113"/>
  <c r="E207" i="113"/>
  <c r="D207" i="113" s="1"/>
  <c r="M206" i="113"/>
  <c r="M208" i="113" s="1"/>
  <c r="F206" i="113"/>
  <c r="F208" i="113" s="1"/>
  <c r="E206" i="113"/>
  <c r="E208" i="113" s="1"/>
  <c r="P205" i="113"/>
  <c r="O205" i="113"/>
  <c r="N205" i="113"/>
  <c r="M205" i="113"/>
  <c r="L205" i="113"/>
  <c r="K205" i="113"/>
  <c r="J205" i="113"/>
  <c r="I205" i="113"/>
  <c r="H205" i="113"/>
  <c r="G205" i="113"/>
  <c r="M204" i="113"/>
  <c r="F204" i="113"/>
  <c r="E204" i="113" s="1"/>
  <c r="D204" i="113" s="1"/>
  <c r="M203" i="113"/>
  <c r="F203" i="113"/>
  <c r="E203" i="113" s="1"/>
  <c r="P202" i="113"/>
  <c r="O202" i="113"/>
  <c r="N202" i="113"/>
  <c r="L202" i="113"/>
  <c r="K202" i="113"/>
  <c r="J202" i="113"/>
  <c r="I202" i="113"/>
  <c r="G202" i="113"/>
  <c r="M201" i="113"/>
  <c r="F201" i="113"/>
  <c r="E201" i="113"/>
  <c r="D201" i="113" s="1"/>
  <c r="M200" i="113"/>
  <c r="M202" i="113" s="1"/>
  <c r="H200" i="113"/>
  <c r="H202" i="113" s="1"/>
  <c r="F200" i="113"/>
  <c r="P199" i="113"/>
  <c r="O199" i="113"/>
  <c r="N199" i="113"/>
  <c r="M199" i="113"/>
  <c r="L199" i="113"/>
  <c r="K199" i="113"/>
  <c r="J199" i="113"/>
  <c r="I199" i="113"/>
  <c r="H199" i="113"/>
  <c r="G199" i="113"/>
  <c r="M198" i="113"/>
  <c r="F198" i="113"/>
  <c r="E198" i="113" s="1"/>
  <c r="D198" i="113" s="1"/>
  <c r="M197" i="113"/>
  <c r="F197" i="113"/>
  <c r="F199" i="113" s="1"/>
  <c r="E197" i="113"/>
  <c r="D197" i="113" s="1"/>
  <c r="D199" i="113" s="1"/>
  <c r="P196" i="113"/>
  <c r="O196" i="113"/>
  <c r="N196" i="113"/>
  <c r="L196" i="113"/>
  <c r="K196" i="113"/>
  <c r="J196" i="113"/>
  <c r="I196" i="113"/>
  <c r="H196" i="113"/>
  <c r="G196" i="113"/>
  <c r="M195" i="113"/>
  <c r="F195" i="113"/>
  <c r="F196" i="113" s="1"/>
  <c r="E195" i="113"/>
  <c r="M194" i="113"/>
  <c r="M196" i="113" s="1"/>
  <c r="F194" i="113"/>
  <c r="E194" i="113"/>
  <c r="D194" i="113" s="1"/>
  <c r="K193" i="113"/>
  <c r="J193" i="113"/>
  <c r="P192" i="113"/>
  <c r="O192" i="113"/>
  <c r="O193" i="113" s="1"/>
  <c r="N192" i="113"/>
  <c r="L192" i="113"/>
  <c r="K192" i="113"/>
  <c r="J192" i="113"/>
  <c r="I192" i="113"/>
  <c r="H192" i="113"/>
  <c r="G192" i="113"/>
  <c r="F192" i="113"/>
  <c r="P191" i="113"/>
  <c r="P193" i="113" s="1"/>
  <c r="O191" i="113"/>
  <c r="N191" i="113"/>
  <c r="N193" i="113" s="1"/>
  <c r="L191" i="113"/>
  <c r="K191" i="113"/>
  <c r="J191" i="113"/>
  <c r="I191" i="113"/>
  <c r="I193" i="113" s="1"/>
  <c r="H191" i="113"/>
  <c r="H193" i="113" s="1"/>
  <c r="G191" i="113"/>
  <c r="G193" i="113" s="1"/>
  <c r="P190" i="113"/>
  <c r="O190" i="113"/>
  <c r="N190" i="113"/>
  <c r="M190" i="113"/>
  <c r="L190" i="113"/>
  <c r="K190" i="113"/>
  <c r="J190" i="113"/>
  <c r="I190" i="113"/>
  <c r="H190" i="113"/>
  <c r="G190" i="113"/>
  <c r="F190" i="113"/>
  <c r="M189" i="113"/>
  <c r="M186" i="113" s="1"/>
  <c r="M187" i="113" s="1"/>
  <c r="F189" i="113"/>
  <c r="E189" i="113"/>
  <c r="D189" i="113" s="1"/>
  <c r="D186" i="113" s="1"/>
  <c r="M188" i="113"/>
  <c r="F188" i="113"/>
  <c r="F185" i="113" s="1"/>
  <c r="F187" i="113" s="1"/>
  <c r="E188" i="113"/>
  <c r="D188" i="113" s="1"/>
  <c r="P187" i="113"/>
  <c r="I187" i="113"/>
  <c r="P186" i="113"/>
  <c r="O186" i="113"/>
  <c r="N186" i="113"/>
  <c r="N187" i="113" s="1"/>
  <c r="L186" i="113"/>
  <c r="K186" i="113"/>
  <c r="J186" i="113"/>
  <c r="I186" i="113"/>
  <c r="H186" i="113"/>
  <c r="G186" i="113"/>
  <c r="F186" i="113"/>
  <c r="P185" i="113"/>
  <c r="O185" i="113"/>
  <c r="O187" i="113" s="1"/>
  <c r="N185" i="113"/>
  <c r="M185" i="113"/>
  <c r="L185" i="113"/>
  <c r="L187" i="113" s="1"/>
  <c r="K185" i="113"/>
  <c r="J185" i="113"/>
  <c r="J187" i="113" s="1"/>
  <c r="I185" i="113"/>
  <c r="H185" i="113"/>
  <c r="H187" i="113" s="1"/>
  <c r="G185" i="113"/>
  <c r="G187" i="113" s="1"/>
  <c r="E185" i="113"/>
  <c r="P184" i="113"/>
  <c r="O184" i="113"/>
  <c r="N184" i="113"/>
  <c r="L184" i="113"/>
  <c r="K184" i="113"/>
  <c r="J184" i="113"/>
  <c r="I184" i="113"/>
  <c r="H184" i="113"/>
  <c r="G184" i="113"/>
  <c r="M183" i="113"/>
  <c r="F183" i="113"/>
  <c r="E183" i="113"/>
  <c r="D183" i="113" s="1"/>
  <c r="M182" i="113"/>
  <c r="M184" i="113" s="1"/>
  <c r="F182" i="113"/>
  <c r="E182" i="113" s="1"/>
  <c r="D182" i="113"/>
  <c r="P181" i="113"/>
  <c r="O181" i="113"/>
  <c r="N181" i="113"/>
  <c r="M181" i="113"/>
  <c r="L181" i="113"/>
  <c r="K181" i="113"/>
  <c r="J181" i="113"/>
  <c r="I181" i="113"/>
  <c r="H181" i="113"/>
  <c r="G181" i="113"/>
  <c r="F181" i="113"/>
  <c r="E181" i="113"/>
  <c r="M180" i="113"/>
  <c r="F180" i="113"/>
  <c r="E180" i="113"/>
  <c r="D180" i="113" s="1"/>
  <c r="M179" i="113"/>
  <c r="M176" i="113" s="1"/>
  <c r="M178" i="113" s="1"/>
  <c r="F179" i="113"/>
  <c r="E179" i="113"/>
  <c r="D179" i="113"/>
  <c r="D176" i="113" s="1"/>
  <c r="H178" i="113"/>
  <c r="G178" i="113"/>
  <c r="P177" i="113"/>
  <c r="O177" i="113"/>
  <c r="O178" i="113" s="1"/>
  <c r="N177" i="113"/>
  <c r="M177" i="113"/>
  <c r="L177" i="113"/>
  <c r="K177" i="113"/>
  <c r="J177" i="113"/>
  <c r="I177" i="113"/>
  <c r="H177" i="113"/>
  <c r="G177" i="113"/>
  <c r="P176" i="113"/>
  <c r="P178" i="113" s="1"/>
  <c r="O176" i="113"/>
  <c r="N176" i="113"/>
  <c r="N178" i="113" s="1"/>
  <c r="L176" i="113"/>
  <c r="L178" i="113" s="1"/>
  <c r="K176" i="113"/>
  <c r="K178" i="113" s="1"/>
  <c r="J176" i="113"/>
  <c r="J178" i="113" s="1"/>
  <c r="I176" i="113"/>
  <c r="I178" i="113" s="1"/>
  <c r="H176" i="113"/>
  <c r="G176" i="113"/>
  <c r="E176" i="113"/>
  <c r="P175" i="113"/>
  <c r="O175" i="113"/>
  <c r="N175" i="113"/>
  <c r="L175" i="113"/>
  <c r="K175" i="113"/>
  <c r="J175" i="113"/>
  <c r="I175" i="113"/>
  <c r="H175" i="113"/>
  <c r="G175" i="113"/>
  <c r="M174" i="113"/>
  <c r="M168" i="113" s="1"/>
  <c r="F174" i="113"/>
  <c r="E174" i="113"/>
  <c r="M173" i="113"/>
  <c r="F173" i="113"/>
  <c r="F175" i="113" s="1"/>
  <c r="P172" i="113"/>
  <c r="O172" i="113"/>
  <c r="N172" i="113"/>
  <c r="M172" i="113"/>
  <c r="L172" i="113"/>
  <c r="K172" i="113"/>
  <c r="J172" i="113"/>
  <c r="I172" i="113"/>
  <c r="H172" i="113"/>
  <c r="G172" i="113"/>
  <c r="M171" i="113"/>
  <c r="F171" i="113"/>
  <c r="E171" i="113" s="1"/>
  <c r="D171" i="113"/>
  <c r="M170" i="113"/>
  <c r="F170" i="113"/>
  <c r="P169" i="113"/>
  <c r="O169" i="113"/>
  <c r="K169" i="113"/>
  <c r="G169" i="113"/>
  <c r="P168" i="113"/>
  <c r="O168" i="113"/>
  <c r="N168" i="113"/>
  <c r="L168" i="113"/>
  <c r="K168" i="113"/>
  <c r="J168" i="113"/>
  <c r="J169" i="113" s="1"/>
  <c r="I168" i="113"/>
  <c r="H168" i="113"/>
  <c r="H169" i="113" s="1"/>
  <c r="G168" i="113"/>
  <c r="F168" i="113"/>
  <c r="P167" i="113"/>
  <c r="O167" i="113"/>
  <c r="N167" i="113"/>
  <c r="N169" i="113" s="1"/>
  <c r="M167" i="113"/>
  <c r="M169" i="113" s="1"/>
  <c r="L167" i="113"/>
  <c r="L169" i="113" s="1"/>
  <c r="K167" i="113"/>
  <c r="J167" i="113"/>
  <c r="I167" i="113"/>
  <c r="H167" i="113"/>
  <c r="G167" i="113"/>
  <c r="F167" i="113"/>
  <c r="F169" i="113" s="1"/>
  <c r="P166" i="113"/>
  <c r="O166" i="113"/>
  <c r="N166" i="113"/>
  <c r="L166" i="113"/>
  <c r="K166" i="113"/>
  <c r="J166" i="113"/>
  <c r="I166" i="113"/>
  <c r="H166" i="113"/>
  <c r="G166" i="113"/>
  <c r="M165" i="113"/>
  <c r="M162" i="113" s="1"/>
  <c r="F165" i="113"/>
  <c r="E165" i="113" s="1"/>
  <c r="E162" i="113" s="1"/>
  <c r="M164" i="113"/>
  <c r="F164" i="113"/>
  <c r="K163" i="113"/>
  <c r="G163" i="113"/>
  <c r="P162" i="113"/>
  <c r="O162" i="113"/>
  <c r="N162" i="113"/>
  <c r="N163" i="113" s="1"/>
  <c r="L162" i="113"/>
  <c r="L163" i="113" s="1"/>
  <c r="K162" i="113"/>
  <c r="J162" i="113"/>
  <c r="I162" i="113"/>
  <c r="H162" i="113"/>
  <c r="G162" i="113"/>
  <c r="P161" i="113"/>
  <c r="P163" i="113" s="1"/>
  <c r="O161" i="113"/>
  <c r="O163" i="113" s="1"/>
  <c r="N161" i="113"/>
  <c r="L161" i="113"/>
  <c r="K161" i="113"/>
  <c r="J161" i="113"/>
  <c r="I161" i="113"/>
  <c r="I163" i="113" s="1"/>
  <c r="H161" i="113"/>
  <c r="H163" i="113" s="1"/>
  <c r="G161" i="113"/>
  <c r="P160" i="113"/>
  <c r="O160" i="113"/>
  <c r="N160" i="113"/>
  <c r="L160" i="113"/>
  <c r="K160" i="113"/>
  <c r="J160" i="113"/>
  <c r="I160" i="113"/>
  <c r="H160" i="113"/>
  <c r="G160" i="113"/>
  <c r="M159" i="113"/>
  <c r="M156" i="113" s="1"/>
  <c r="F159" i="113"/>
  <c r="E159" i="113" s="1"/>
  <c r="M158" i="113"/>
  <c r="M155" i="113" s="1"/>
  <c r="F158" i="113"/>
  <c r="F155" i="113" s="1"/>
  <c r="F157" i="113" s="1"/>
  <c r="M157" i="113"/>
  <c r="L157" i="113"/>
  <c r="P156" i="113"/>
  <c r="P157" i="113" s="1"/>
  <c r="O156" i="113"/>
  <c r="O157" i="113" s="1"/>
  <c r="N156" i="113"/>
  <c r="L156" i="113"/>
  <c r="K156" i="113"/>
  <c r="J156" i="113"/>
  <c r="J157" i="113" s="1"/>
  <c r="I156" i="113"/>
  <c r="H156" i="113"/>
  <c r="H157" i="113" s="1"/>
  <c r="G156" i="113"/>
  <c r="F156" i="113"/>
  <c r="P155" i="113"/>
  <c r="O155" i="113"/>
  <c r="N155" i="113"/>
  <c r="N157" i="113" s="1"/>
  <c r="L155" i="113"/>
  <c r="K155" i="113"/>
  <c r="K157" i="113" s="1"/>
  <c r="J155" i="113"/>
  <c r="I155" i="113"/>
  <c r="I157" i="113" s="1"/>
  <c r="H155" i="113"/>
  <c r="G155" i="113"/>
  <c r="G157" i="113" s="1"/>
  <c r="P154" i="113"/>
  <c r="O154" i="113"/>
  <c r="N154" i="113"/>
  <c r="L154" i="113"/>
  <c r="J154" i="113"/>
  <c r="I154" i="113"/>
  <c r="H154" i="113"/>
  <c r="G154" i="113"/>
  <c r="M153" i="113"/>
  <c r="F153" i="113"/>
  <c r="F154" i="113" s="1"/>
  <c r="E153" i="113"/>
  <c r="D153" i="113" s="1"/>
  <c r="M152" i="113"/>
  <c r="K152" i="113"/>
  <c r="K154" i="113" s="1"/>
  <c r="F152" i="113"/>
  <c r="E152" i="113"/>
  <c r="P151" i="113"/>
  <c r="O151" i="113"/>
  <c r="N151" i="113"/>
  <c r="L151" i="113"/>
  <c r="K151" i="113"/>
  <c r="J151" i="113"/>
  <c r="I151" i="113"/>
  <c r="G151" i="113"/>
  <c r="M150" i="113"/>
  <c r="F150" i="113"/>
  <c r="E150" i="113" s="1"/>
  <c r="D150" i="113" s="1"/>
  <c r="M149" i="113"/>
  <c r="M151" i="113" s="1"/>
  <c r="H149" i="113"/>
  <c r="H151" i="113" s="1"/>
  <c r="P148" i="113"/>
  <c r="O148" i="113"/>
  <c r="N148" i="113"/>
  <c r="L148" i="113"/>
  <c r="K148" i="113"/>
  <c r="J148" i="113"/>
  <c r="I148" i="113"/>
  <c r="H148" i="113"/>
  <c r="G148" i="113"/>
  <c r="M147" i="113"/>
  <c r="M148" i="113" s="1"/>
  <c r="F147" i="113"/>
  <c r="E147" i="113" s="1"/>
  <c r="D147" i="113"/>
  <c r="M146" i="113"/>
  <c r="F146" i="113"/>
  <c r="P145" i="113"/>
  <c r="O145" i="113"/>
  <c r="N145" i="113"/>
  <c r="M145" i="113"/>
  <c r="L145" i="113"/>
  <c r="K145" i="113"/>
  <c r="J145" i="113"/>
  <c r="I145" i="113"/>
  <c r="H145" i="113"/>
  <c r="G145" i="113"/>
  <c r="M144" i="113"/>
  <c r="F144" i="113"/>
  <c r="E144" i="113" s="1"/>
  <c r="D144" i="113" s="1"/>
  <c r="M143" i="113"/>
  <c r="H143" i="113"/>
  <c r="F143" i="113"/>
  <c r="E143" i="113"/>
  <c r="P142" i="113"/>
  <c r="N142" i="113"/>
  <c r="L142" i="113"/>
  <c r="J142" i="113"/>
  <c r="I142" i="113"/>
  <c r="H142" i="113"/>
  <c r="G142" i="113"/>
  <c r="M141" i="113"/>
  <c r="M135" i="113" s="1"/>
  <c r="F141" i="113"/>
  <c r="F142" i="113" s="1"/>
  <c r="O140" i="113"/>
  <c r="O134" i="113" s="1"/>
  <c r="O136" i="113" s="1"/>
  <c r="M140" i="113"/>
  <c r="M142" i="113" s="1"/>
  <c r="K140" i="113"/>
  <c r="F140" i="113"/>
  <c r="P139" i="113"/>
  <c r="O139" i="113"/>
  <c r="N139" i="113"/>
  <c r="M139" i="113"/>
  <c r="L139" i="113"/>
  <c r="K139" i="113"/>
  <c r="J139" i="113"/>
  <c r="I139" i="113"/>
  <c r="H139" i="113"/>
  <c r="G139" i="113"/>
  <c r="M138" i="113"/>
  <c r="F138" i="113"/>
  <c r="E138" i="113"/>
  <c r="D138" i="113" s="1"/>
  <c r="M137" i="113"/>
  <c r="F137" i="113"/>
  <c r="F139" i="113" s="1"/>
  <c r="I136" i="113"/>
  <c r="P135" i="113"/>
  <c r="O135" i="113"/>
  <c r="N135" i="113"/>
  <c r="L135" i="113"/>
  <c r="L136" i="113" s="1"/>
  <c r="K135" i="113"/>
  <c r="J135" i="113"/>
  <c r="J136" i="113" s="1"/>
  <c r="I135" i="113"/>
  <c r="H135" i="113"/>
  <c r="G135" i="113"/>
  <c r="P134" i="113"/>
  <c r="N134" i="113"/>
  <c r="N136" i="113" s="1"/>
  <c r="M134" i="113"/>
  <c r="M136" i="113" s="1"/>
  <c r="L134" i="113"/>
  <c r="J134" i="113"/>
  <c r="I134" i="113"/>
  <c r="G134" i="113"/>
  <c r="G136" i="113" s="1"/>
  <c r="P133" i="113"/>
  <c r="O133" i="113"/>
  <c r="N133" i="113"/>
  <c r="L133" i="113"/>
  <c r="K133" i="113"/>
  <c r="J133" i="113"/>
  <c r="I133" i="113"/>
  <c r="H133" i="113"/>
  <c r="G133" i="113"/>
  <c r="M132" i="113"/>
  <c r="M133" i="113" s="1"/>
  <c r="F132" i="113"/>
  <c r="E132" i="113" s="1"/>
  <c r="M131" i="113"/>
  <c r="F131" i="113"/>
  <c r="F133" i="113" s="1"/>
  <c r="P130" i="113"/>
  <c r="O130" i="113"/>
  <c r="N130" i="113"/>
  <c r="L130" i="113"/>
  <c r="K130" i="113"/>
  <c r="J130" i="113"/>
  <c r="I130" i="113"/>
  <c r="H130" i="113"/>
  <c r="G130" i="113"/>
  <c r="M129" i="113"/>
  <c r="F129" i="113"/>
  <c r="E129" i="113" s="1"/>
  <c r="D129" i="113"/>
  <c r="M128" i="113"/>
  <c r="F128" i="113"/>
  <c r="N127" i="113"/>
  <c r="K127" i="113"/>
  <c r="J127" i="113"/>
  <c r="G127" i="113"/>
  <c r="P126" i="113"/>
  <c r="O126" i="113"/>
  <c r="N126" i="113"/>
  <c r="M126" i="113"/>
  <c r="L126" i="113"/>
  <c r="K126" i="113"/>
  <c r="J126" i="113"/>
  <c r="I126" i="113"/>
  <c r="H126" i="113"/>
  <c r="G126" i="113"/>
  <c r="E126" i="113"/>
  <c r="P125" i="113"/>
  <c r="P127" i="113" s="1"/>
  <c r="O125" i="113"/>
  <c r="O127" i="113" s="1"/>
  <c r="N125" i="113"/>
  <c r="L125" i="113"/>
  <c r="K125" i="113"/>
  <c r="J125" i="113"/>
  <c r="I125" i="113"/>
  <c r="I127" i="113" s="1"/>
  <c r="H125" i="113"/>
  <c r="H127" i="113" s="1"/>
  <c r="G125" i="113"/>
  <c r="P124" i="113"/>
  <c r="O124" i="113"/>
  <c r="N124" i="113"/>
  <c r="M124" i="113"/>
  <c r="L124" i="113"/>
  <c r="K124" i="113"/>
  <c r="J124" i="113"/>
  <c r="I124" i="113"/>
  <c r="H124" i="113"/>
  <c r="G124" i="113"/>
  <c r="F124" i="113"/>
  <c r="E124" i="113"/>
  <c r="M123" i="113"/>
  <c r="M120" i="113" s="1"/>
  <c r="F123" i="113"/>
  <c r="E123" i="113"/>
  <c r="D123" i="113" s="1"/>
  <c r="D120" i="113" s="1"/>
  <c r="M122" i="113"/>
  <c r="M119" i="113" s="1"/>
  <c r="M121" i="113" s="1"/>
  <c r="F122" i="113"/>
  <c r="E122" i="113"/>
  <c r="E119" i="113" s="1"/>
  <c r="D122" i="113"/>
  <c r="O121" i="113"/>
  <c r="F121" i="113"/>
  <c r="P120" i="113"/>
  <c r="O120" i="113"/>
  <c r="N120" i="113"/>
  <c r="L120" i="113"/>
  <c r="K120" i="113"/>
  <c r="J120" i="113"/>
  <c r="I120" i="113"/>
  <c r="I121" i="113" s="1"/>
  <c r="H120" i="113"/>
  <c r="G120" i="113"/>
  <c r="F120" i="113"/>
  <c r="P119" i="113"/>
  <c r="P121" i="113" s="1"/>
  <c r="O119" i="113"/>
  <c r="N119" i="113"/>
  <c r="N121" i="113" s="1"/>
  <c r="L119" i="113"/>
  <c r="L121" i="113" s="1"/>
  <c r="K119" i="113"/>
  <c r="K121" i="113" s="1"/>
  <c r="J119" i="113"/>
  <c r="J121" i="113" s="1"/>
  <c r="I119" i="113"/>
  <c r="H119" i="113"/>
  <c r="H121" i="113" s="1"/>
  <c r="G119" i="113"/>
  <c r="G121" i="113" s="1"/>
  <c r="F119" i="113"/>
  <c r="P118" i="113"/>
  <c r="O118" i="113"/>
  <c r="N118" i="113"/>
  <c r="L118" i="113"/>
  <c r="K118" i="113"/>
  <c r="J118" i="113"/>
  <c r="I118" i="113"/>
  <c r="H118" i="113"/>
  <c r="G118" i="113"/>
  <c r="M117" i="113"/>
  <c r="M102" i="113" s="1"/>
  <c r="F117" i="113"/>
  <c r="E117" i="113" s="1"/>
  <c r="D117" i="113" s="1"/>
  <c r="D118" i="113" s="1"/>
  <c r="M116" i="113"/>
  <c r="F116" i="113"/>
  <c r="E116" i="113"/>
  <c r="D116" i="113"/>
  <c r="P115" i="113"/>
  <c r="O115" i="113"/>
  <c r="N115" i="113"/>
  <c r="L115" i="113"/>
  <c r="K115" i="113"/>
  <c r="J115" i="113"/>
  <c r="I115" i="113"/>
  <c r="H115" i="113"/>
  <c r="G115" i="113"/>
  <c r="M114" i="113"/>
  <c r="F114" i="113"/>
  <c r="E114" i="113"/>
  <c r="D114" i="113" s="1"/>
  <c r="M113" i="113"/>
  <c r="F113" i="113"/>
  <c r="F115" i="113" s="1"/>
  <c r="E113" i="113"/>
  <c r="P112" i="113"/>
  <c r="O112" i="113"/>
  <c r="N112" i="113"/>
  <c r="M112" i="113"/>
  <c r="L112" i="113"/>
  <c r="K112" i="113"/>
  <c r="J112" i="113"/>
  <c r="I112" i="113"/>
  <c r="H112" i="113"/>
  <c r="G112" i="113"/>
  <c r="F112" i="113"/>
  <c r="E112" i="113"/>
  <c r="M111" i="113"/>
  <c r="F111" i="113"/>
  <c r="E111" i="113"/>
  <c r="D111" i="113" s="1"/>
  <c r="M110" i="113"/>
  <c r="F110" i="113"/>
  <c r="E110" i="113"/>
  <c r="D110" i="113"/>
  <c r="D112" i="113" s="1"/>
  <c r="P109" i="113"/>
  <c r="O109" i="113"/>
  <c r="N109" i="113"/>
  <c r="L109" i="113"/>
  <c r="K109" i="113"/>
  <c r="J109" i="113"/>
  <c r="I109" i="113"/>
  <c r="H109" i="113"/>
  <c r="G109" i="113"/>
  <c r="M108" i="113"/>
  <c r="F108" i="113"/>
  <c r="E108" i="113" s="1"/>
  <c r="E102" i="113" s="1"/>
  <c r="D108" i="113"/>
  <c r="D102" i="113" s="1"/>
  <c r="M107" i="113"/>
  <c r="H107" i="113"/>
  <c r="F107" i="113" s="1"/>
  <c r="P106" i="113"/>
  <c r="O106" i="113"/>
  <c r="N106" i="113"/>
  <c r="M106" i="113"/>
  <c r="L106" i="113"/>
  <c r="K106" i="113"/>
  <c r="J106" i="113"/>
  <c r="I106" i="113"/>
  <c r="H106" i="113"/>
  <c r="G106" i="113"/>
  <c r="M105" i="113"/>
  <c r="F105" i="113"/>
  <c r="E105" i="113"/>
  <c r="D105" i="113"/>
  <c r="M104" i="113"/>
  <c r="H104" i="113"/>
  <c r="F104" i="113"/>
  <c r="E104" i="113" s="1"/>
  <c r="G103" i="113"/>
  <c r="P102" i="113"/>
  <c r="O102" i="113"/>
  <c r="N102" i="113"/>
  <c r="L102" i="113"/>
  <c r="K102" i="113"/>
  <c r="J102" i="113"/>
  <c r="I102" i="113"/>
  <c r="H102" i="113"/>
  <c r="G102" i="113"/>
  <c r="P101" i="113"/>
  <c r="P103" i="113" s="1"/>
  <c r="O101" i="113"/>
  <c r="O103" i="113" s="1"/>
  <c r="N101" i="113"/>
  <c r="N103" i="113" s="1"/>
  <c r="L101" i="113"/>
  <c r="L103" i="113" s="1"/>
  <c r="K101" i="113"/>
  <c r="K103" i="113" s="1"/>
  <c r="J101" i="113"/>
  <c r="J103" i="113" s="1"/>
  <c r="I101" i="113"/>
  <c r="I103" i="113" s="1"/>
  <c r="G101" i="113"/>
  <c r="P100" i="113"/>
  <c r="O100" i="113"/>
  <c r="N100" i="113"/>
  <c r="M100" i="113"/>
  <c r="L100" i="113"/>
  <c r="K100" i="113"/>
  <c r="J100" i="113"/>
  <c r="I100" i="113"/>
  <c r="G100" i="113"/>
  <c r="M99" i="113"/>
  <c r="F99" i="113"/>
  <c r="F96" i="113" s="1"/>
  <c r="M98" i="113"/>
  <c r="H98" i="113"/>
  <c r="F98" i="113"/>
  <c r="E98" i="113" s="1"/>
  <c r="D98" i="113" s="1"/>
  <c r="L97" i="113"/>
  <c r="K97" i="113"/>
  <c r="P96" i="113"/>
  <c r="P97" i="113" s="1"/>
  <c r="O96" i="113"/>
  <c r="N96" i="113"/>
  <c r="M96" i="113"/>
  <c r="L96" i="113"/>
  <c r="K96" i="113"/>
  <c r="J96" i="113"/>
  <c r="I96" i="113"/>
  <c r="H96" i="113"/>
  <c r="G96" i="113"/>
  <c r="P95" i="113"/>
  <c r="O95" i="113"/>
  <c r="O97" i="113" s="1"/>
  <c r="N95" i="113"/>
  <c r="N97" i="113" s="1"/>
  <c r="M95" i="113"/>
  <c r="M97" i="113" s="1"/>
  <c r="L95" i="113"/>
  <c r="K95" i="113"/>
  <c r="J95" i="113"/>
  <c r="I95" i="113"/>
  <c r="G95" i="113"/>
  <c r="G97" i="113" s="1"/>
  <c r="F95" i="113"/>
  <c r="P94" i="113"/>
  <c r="O94" i="113"/>
  <c r="N94" i="113"/>
  <c r="L94" i="113"/>
  <c r="K94" i="113"/>
  <c r="J94" i="113"/>
  <c r="I94" i="113"/>
  <c r="G94" i="113"/>
  <c r="M93" i="113"/>
  <c r="M90" i="113" s="1"/>
  <c r="F93" i="113"/>
  <c r="E93" i="113" s="1"/>
  <c r="D93" i="113" s="1"/>
  <c r="D90" i="113" s="1"/>
  <c r="M92" i="113"/>
  <c r="H92" i="113"/>
  <c r="H94" i="113" s="1"/>
  <c r="P91" i="113"/>
  <c r="J91" i="113"/>
  <c r="I91" i="113"/>
  <c r="P90" i="113"/>
  <c r="O90" i="113"/>
  <c r="N90" i="113"/>
  <c r="L90" i="113"/>
  <c r="K90" i="113"/>
  <c r="J90" i="113"/>
  <c r="I90" i="113"/>
  <c r="H90" i="113"/>
  <c r="G90" i="113"/>
  <c r="P89" i="113"/>
  <c r="O89" i="113"/>
  <c r="O91" i="113" s="1"/>
  <c r="N89" i="113"/>
  <c r="N91" i="113" s="1"/>
  <c r="L89" i="113"/>
  <c r="L91" i="113" s="1"/>
  <c r="K89" i="113"/>
  <c r="K91" i="113" s="1"/>
  <c r="J89" i="113"/>
  <c r="I89" i="113"/>
  <c r="G89" i="113"/>
  <c r="G91" i="113" s="1"/>
  <c r="P88" i="113"/>
  <c r="O88" i="113"/>
  <c r="N88" i="113"/>
  <c r="L88" i="113"/>
  <c r="K88" i="113"/>
  <c r="J88" i="113"/>
  <c r="I88" i="113"/>
  <c r="H88" i="113"/>
  <c r="G88" i="113"/>
  <c r="M87" i="113"/>
  <c r="F87" i="113"/>
  <c r="E87" i="113"/>
  <c r="D87" i="113" s="1"/>
  <c r="M86" i="113"/>
  <c r="M88" i="113" s="1"/>
  <c r="H86" i="113"/>
  <c r="F86" i="113"/>
  <c r="F88" i="113" s="1"/>
  <c r="E86" i="113"/>
  <c r="E88" i="113" s="1"/>
  <c r="P85" i="113"/>
  <c r="O85" i="113"/>
  <c r="N85" i="113"/>
  <c r="M85" i="113"/>
  <c r="L85" i="113"/>
  <c r="K85" i="113"/>
  <c r="J85" i="113"/>
  <c r="I85" i="113"/>
  <c r="H85" i="113"/>
  <c r="G85" i="113"/>
  <c r="M84" i="113"/>
  <c r="F84" i="113"/>
  <c r="E84" i="113" s="1"/>
  <c r="D84" i="113" s="1"/>
  <c r="M83" i="113"/>
  <c r="F83" i="113"/>
  <c r="F85" i="113" s="1"/>
  <c r="E83" i="113"/>
  <c r="D83" i="113" s="1"/>
  <c r="D85" i="113" s="1"/>
  <c r="P82" i="113"/>
  <c r="O82" i="113"/>
  <c r="N82" i="113"/>
  <c r="L82" i="113"/>
  <c r="K82" i="113"/>
  <c r="J82" i="113"/>
  <c r="I82" i="113"/>
  <c r="H82" i="113"/>
  <c r="G82" i="113"/>
  <c r="M81" i="113"/>
  <c r="F81" i="113"/>
  <c r="E81" i="113" s="1"/>
  <c r="D81" i="113" s="1"/>
  <c r="M80" i="113"/>
  <c r="M82" i="113" s="1"/>
  <c r="F80" i="113"/>
  <c r="P79" i="113"/>
  <c r="O79" i="113"/>
  <c r="N79" i="113"/>
  <c r="L79" i="113"/>
  <c r="K79" i="113"/>
  <c r="J79" i="113"/>
  <c r="I79" i="113"/>
  <c r="H79" i="113"/>
  <c r="G79" i="113"/>
  <c r="M78" i="113"/>
  <c r="F78" i="113"/>
  <c r="E78" i="113"/>
  <c r="D78" i="113"/>
  <c r="M77" i="113"/>
  <c r="F77" i="113"/>
  <c r="F79" i="113" s="1"/>
  <c r="E77" i="113"/>
  <c r="E79" i="113" s="1"/>
  <c r="P76" i="113"/>
  <c r="O76" i="113"/>
  <c r="N76" i="113"/>
  <c r="M76" i="113"/>
  <c r="L76" i="113"/>
  <c r="K76" i="113"/>
  <c r="J76" i="113"/>
  <c r="I76" i="113"/>
  <c r="H76" i="113"/>
  <c r="G76" i="113"/>
  <c r="M75" i="113"/>
  <c r="F75" i="113"/>
  <c r="E75" i="113"/>
  <c r="D75" i="113" s="1"/>
  <c r="M74" i="113"/>
  <c r="F74" i="113"/>
  <c r="F76" i="113" s="1"/>
  <c r="P73" i="113"/>
  <c r="L73" i="113"/>
  <c r="J73" i="113"/>
  <c r="I73" i="113"/>
  <c r="G73" i="113"/>
  <c r="O72" i="113"/>
  <c r="O73" i="113" s="1"/>
  <c r="N72" i="113"/>
  <c r="M72" i="113"/>
  <c r="K72" i="113"/>
  <c r="F72" i="113"/>
  <c r="E72" i="113"/>
  <c r="D72" i="113" s="1"/>
  <c r="O71" i="113"/>
  <c r="M71" i="113"/>
  <c r="M73" i="113" s="1"/>
  <c r="K71" i="113"/>
  <c r="K56" i="113" s="1"/>
  <c r="H71" i="113"/>
  <c r="P70" i="113"/>
  <c r="O70" i="113"/>
  <c r="N70" i="113"/>
  <c r="M70" i="113"/>
  <c r="L70" i="113"/>
  <c r="K70" i="113"/>
  <c r="J70" i="113"/>
  <c r="I70" i="113"/>
  <c r="H70" i="113"/>
  <c r="G70" i="113"/>
  <c r="M69" i="113"/>
  <c r="F69" i="113"/>
  <c r="E69" i="113"/>
  <c r="D69" i="113" s="1"/>
  <c r="M68" i="113"/>
  <c r="F68" i="113"/>
  <c r="F70" i="113" s="1"/>
  <c r="P67" i="113"/>
  <c r="O67" i="113"/>
  <c r="N67" i="113"/>
  <c r="L67" i="113"/>
  <c r="K67" i="113"/>
  <c r="J67" i="113"/>
  <c r="I67" i="113"/>
  <c r="G67" i="113"/>
  <c r="M66" i="113"/>
  <c r="F66" i="113"/>
  <c r="F57" i="113" s="1"/>
  <c r="M65" i="113"/>
  <c r="H65" i="113"/>
  <c r="H67" i="113" s="1"/>
  <c r="P64" i="113"/>
  <c r="O64" i="113"/>
  <c r="N64" i="113"/>
  <c r="L64" i="113"/>
  <c r="K64" i="113"/>
  <c r="J64" i="113"/>
  <c r="I64" i="113"/>
  <c r="H64" i="113"/>
  <c r="G64" i="113"/>
  <c r="M63" i="113"/>
  <c r="F63" i="113"/>
  <c r="E63" i="113"/>
  <c r="D63" i="113" s="1"/>
  <c r="M62" i="113"/>
  <c r="M64" i="113" s="1"/>
  <c r="F62" i="113"/>
  <c r="F64" i="113" s="1"/>
  <c r="P61" i="113"/>
  <c r="O61" i="113"/>
  <c r="N61" i="113"/>
  <c r="M61" i="113"/>
  <c r="L61" i="113"/>
  <c r="K61" i="113"/>
  <c r="J61" i="113"/>
  <c r="I61" i="113"/>
  <c r="G61" i="113"/>
  <c r="M60" i="113"/>
  <c r="F60" i="113"/>
  <c r="E60" i="113"/>
  <c r="M59" i="113"/>
  <c r="H59" i="113"/>
  <c r="F59" i="113" s="1"/>
  <c r="K58" i="113"/>
  <c r="J58" i="113"/>
  <c r="P57" i="113"/>
  <c r="O57" i="113"/>
  <c r="O58" i="113" s="1"/>
  <c r="L57" i="113"/>
  <c r="K57" i="113"/>
  <c r="J57" i="113"/>
  <c r="I57" i="113"/>
  <c r="H57" i="113"/>
  <c r="G57" i="113"/>
  <c r="G58" i="113" s="1"/>
  <c r="P56" i="113"/>
  <c r="P58" i="113" s="1"/>
  <c r="O56" i="113"/>
  <c r="N56" i="113"/>
  <c r="L56" i="113"/>
  <c r="L58" i="113" s="1"/>
  <c r="J56" i="113"/>
  <c r="I56" i="113"/>
  <c r="G56" i="113"/>
  <c r="P55" i="113"/>
  <c r="O55" i="113"/>
  <c r="N55" i="113"/>
  <c r="L55" i="113"/>
  <c r="K55" i="113"/>
  <c r="J55" i="113"/>
  <c r="I55" i="113"/>
  <c r="H55" i="113"/>
  <c r="G55" i="113"/>
  <c r="F55" i="113"/>
  <c r="M54" i="113"/>
  <c r="M55" i="113" s="1"/>
  <c r="F54" i="113"/>
  <c r="E54" i="113"/>
  <c r="D54" i="113" s="1"/>
  <c r="M53" i="113"/>
  <c r="F53" i="113"/>
  <c r="E53" i="113" s="1"/>
  <c r="P52" i="113"/>
  <c r="O52" i="113"/>
  <c r="N52" i="113"/>
  <c r="L52" i="113"/>
  <c r="J52" i="113"/>
  <c r="I52" i="113"/>
  <c r="H52" i="113"/>
  <c r="G52" i="113"/>
  <c r="F52" i="113"/>
  <c r="M51" i="113"/>
  <c r="M45" i="113" s="1"/>
  <c r="F51" i="113"/>
  <c r="E51" i="113" s="1"/>
  <c r="D51" i="113" s="1"/>
  <c r="M50" i="113"/>
  <c r="K50" i="113"/>
  <c r="K44" i="113" s="1"/>
  <c r="K46" i="113" s="1"/>
  <c r="H50" i="113"/>
  <c r="F50" i="113"/>
  <c r="E50" i="113"/>
  <c r="P49" i="113"/>
  <c r="O49" i="113"/>
  <c r="N49" i="113"/>
  <c r="L49" i="113"/>
  <c r="K49" i="113"/>
  <c r="J49" i="113"/>
  <c r="I49" i="113"/>
  <c r="H49" i="113"/>
  <c r="G49" i="113"/>
  <c r="M48" i="113"/>
  <c r="F48" i="113"/>
  <c r="M47" i="113"/>
  <c r="M49" i="113" s="1"/>
  <c r="F47" i="113"/>
  <c r="F49" i="113" s="1"/>
  <c r="E47" i="113"/>
  <c r="D47" i="113" s="1"/>
  <c r="J46" i="113"/>
  <c r="P45" i="113"/>
  <c r="O45" i="113"/>
  <c r="O46" i="113" s="1"/>
  <c r="N45" i="113"/>
  <c r="L45" i="113"/>
  <c r="L46" i="113" s="1"/>
  <c r="K45" i="113"/>
  <c r="J45" i="113"/>
  <c r="I45" i="113"/>
  <c r="H45" i="113"/>
  <c r="G45" i="113"/>
  <c r="G46" i="113" s="1"/>
  <c r="P44" i="113"/>
  <c r="O44" i="113"/>
  <c r="N44" i="113"/>
  <c r="N46" i="113" s="1"/>
  <c r="L44" i="113"/>
  <c r="J44" i="113"/>
  <c r="I44" i="113"/>
  <c r="I46" i="113" s="1"/>
  <c r="H44" i="113"/>
  <c r="H46" i="113" s="1"/>
  <c r="G44" i="113"/>
  <c r="P43" i="113"/>
  <c r="O43" i="113"/>
  <c r="N43" i="113"/>
  <c r="M43" i="113"/>
  <c r="L43" i="113"/>
  <c r="K43" i="113"/>
  <c r="J43" i="113"/>
  <c r="I43" i="113"/>
  <c r="H43" i="113"/>
  <c r="G43" i="113"/>
  <c r="F43" i="113"/>
  <c r="E43" i="113"/>
  <c r="M42" i="113"/>
  <c r="F42" i="113"/>
  <c r="E42" i="113"/>
  <c r="D42" i="113" s="1"/>
  <c r="M41" i="113"/>
  <c r="F41" i="113"/>
  <c r="E41" i="113"/>
  <c r="D41" i="113" s="1"/>
  <c r="P40" i="113"/>
  <c r="O40" i="113"/>
  <c r="N40" i="113"/>
  <c r="L40" i="113"/>
  <c r="J40" i="113"/>
  <c r="I40" i="113"/>
  <c r="H40" i="113"/>
  <c r="G40" i="113"/>
  <c r="M39" i="113"/>
  <c r="F39" i="113"/>
  <c r="E39" i="113" s="1"/>
  <c r="E36" i="113" s="1"/>
  <c r="D39" i="113"/>
  <c r="M38" i="113"/>
  <c r="M40" i="113" s="1"/>
  <c r="K38" i="113"/>
  <c r="K40" i="113" s="1"/>
  <c r="F38" i="113"/>
  <c r="F40" i="113" s="1"/>
  <c r="E38" i="113"/>
  <c r="E40" i="113" s="1"/>
  <c r="P36" i="113"/>
  <c r="P14" i="113" s="1"/>
  <c r="P415" i="113" s="1"/>
  <c r="O36" i="113"/>
  <c r="N36" i="113"/>
  <c r="M36" i="113"/>
  <c r="L36" i="113"/>
  <c r="K36" i="113"/>
  <c r="J36" i="113"/>
  <c r="J14" i="113" s="1"/>
  <c r="J415" i="113" s="1"/>
  <c r="I36" i="113"/>
  <c r="I37" i="113" s="1"/>
  <c r="H36" i="113"/>
  <c r="G36" i="113"/>
  <c r="P35" i="113"/>
  <c r="P37" i="113" s="1"/>
  <c r="O35" i="113"/>
  <c r="N35" i="113"/>
  <c r="N13" i="113" s="1"/>
  <c r="L35" i="113"/>
  <c r="L37" i="113" s="1"/>
  <c r="K35" i="113"/>
  <c r="K37" i="113" s="1"/>
  <c r="J35" i="113"/>
  <c r="J37" i="113" s="1"/>
  <c r="I35" i="113"/>
  <c r="H35" i="113"/>
  <c r="H37" i="113" s="1"/>
  <c r="G35" i="113"/>
  <c r="F35" i="113"/>
  <c r="E35" i="113"/>
  <c r="E37" i="113" s="1"/>
  <c r="P34" i="113"/>
  <c r="O34" i="113"/>
  <c r="N34" i="113"/>
  <c r="M34" i="113"/>
  <c r="L34" i="113"/>
  <c r="K34" i="113"/>
  <c r="J34" i="113"/>
  <c r="I34" i="113"/>
  <c r="H34" i="113"/>
  <c r="G34" i="113"/>
  <c r="M33" i="113"/>
  <c r="F33" i="113"/>
  <c r="E33" i="113"/>
  <c r="D33" i="113"/>
  <c r="M32" i="113"/>
  <c r="F32" i="113"/>
  <c r="E32" i="113"/>
  <c r="E34" i="113" s="1"/>
  <c r="P31" i="113"/>
  <c r="O31" i="113"/>
  <c r="N31" i="113"/>
  <c r="M31" i="113"/>
  <c r="L31" i="113"/>
  <c r="K31" i="113"/>
  <c r="J31" i="113"/>
  <c r="I31" i="113"/>
  <c r="G31" i="113"/>
  <c r="M30" i="113"/>
  <c r="F30" i="113"/>
  <c r="E30" i="113" s="1"/>
  <c r="D30" i="113" s="1"/>
  <c r="M29" i="113"/>
  <c r="M17" i="113" s="1"/>
  <c r="H29" i="113"/>
  <c r="H31" i="113" s="1"/>
  <c r="F29" i="113"/>
  <c r="E29" i="113" s="1"/>
  <c r="P28" i="113"/>
  <c r="O28" i="113"/>
  <c r="N28" i="113"/>
  <c r="L28" i="113"/>
  <c r="K28" i="113"/>
  <c r="J28" i="113"/>
  <c r="I28" i="113"/>
  <c r="H28" i="113"/>
  <c r="G28" i="113"/>
  <c r="M27" i="113"/>
  <c r="M18" i="113" s="1"/>
  <c r="F27" i="113"/>
  <c r="E27" i="113" s="1"/>
  <c r="D27" i="113" s="1"/>
  <c r="M26" i="113"/>
  <c r="M28" i="113" s="1"/>
  <c r="K26" i="113"/>
  <c r="K17" i="113" s="1"/>
  <c r="F26" i="113"/>
  <c r="F28" i="113" s="1"/>
  <c r="P25" i="113"/>
  <c r="O25" i="113"/>
  <c r="N25" i="113"/>
  <c r="L25" i="113"/>
  <c r="K25" i="113"/>
  <c r="J25" i="113"/>
  <c r="I25" i="113"/>
  <c r="H25" i="113"/>
  <c r="G25" i="113"/>
  <c r="M24" i="113"/>
  <c r="M25" i="113" s="1"/>
  <c r="F24" i="113"/>
  <c r="E24" i="113"/>
  <c r="D24" i="113"/>
  <c r="M23" i="113"/>
  <c r="F23" i="113"/>
  <c r="F25" i="113" s="1"/>
  <c r="P22" i="113"/>
  <c r="O22" i="113"/>
  <c r="N22" i="113"/>
  <c r="L22" i="113"/>
  <c r="K22" i="113"/>
  <c r="J22" i="113"/>
  <c r="I22" i="113"/>
  <c r="H22" i="113"/>
  <c r="G22" i="113"/>
  <c r="F22" i="113"/>
  <c r="M21" i="113"/>
  <c r="M22" i="113" s="1"/>
  <c r="F21" i="113"/>
  <c r="E21" i="113" s="1"/>
  <c r="M20" i="113"/>
  <c r="F20" i="113"/>
  <c r="E20" i="113"/>
  <c r="D20" i="113" s="1"/>
  <c r="P18" i="113"/>
  <c r="O18" i="113"/>
  <c r="N18" i="113"/>
  <c r="L18" i="113"/>
  <c r="L14" i="113" s="1"/>
  <c r="L415" i="113" s="1"/>
  <c r="K18" i="113"/>
  <c r="K14" i="113" s="1"/>
  <c r="K415" i="113" s="1"/>
  <c r="J18" i="113"/>
  <c r="I18" i="113"/>
  <c r="H18" i="113"/>
  <c r="H14" i="113" s="1"/>
  <c r="H415" i="113" s="1"/>
  <c r="G18" i="113"/>
  <c r="P17" i="113"/>
  <c r="P13" i="113" s="1"/>
  <c r="O17" i="113"/>
  <c r="O13" i="113" s="1"/>
  <c r="N17" i="113"/>
  <c r="N19" i="113" s="1"/>
  <c r="L17" i="113"/>
  <c r="L19" i="113" s="1"/>
  <c r="J17" i="113"/>
  <c r="J19" i="113" s="1"/>
  <c r="I17" i="113"/>
  <c r="G17" i="113"/>
  <c r="G13" i="113" s="1"/>
  <c r="F17" i="113"/>
  <c r="I13" i="113"/>
  <c r="I414" i="113" s="1"/>
  <c r="I74" i="111"/>
  <c r="G74" i="111"/>
  <c r="G57" i="114" l="1"/>
  <c r="G61" i="114"/>
  <c r="G119" i="114"/>
  <c r="G48" i="114"/>
  <c r="G44" i="114"/>
  <c r="G51" i="114"/>
  <c r="D21" i="113"/>
  <c r="E22" i="113"/>
  <c r="N414" i="113"/>
  <c r="D29" i="113"/>
  <c r="D31" i="113" s="1"/>
  <c r="E31" i="113"/>
  <c r="F37" i="113"/>
  <c r="D203" i="113"/>
  <c r="D205" i="113" s="1"/>
  <c r="E205" i="113"/>
  <c r="O414" i="113"/>
  <c r="P414" i="113"/>
  <c r="P416" i="113" s="1"/>
  <c r="P15" i="113"/>
  <c r="M19" i="113"/>
  <c r="G414" i="113"/>
  <c r="G416" i="113" s="1"/>
  <c r="G15" i="113"/>
  <c r="D104" i="113"/>
  <c r="E106" i="113"/>
  <c r="D18" i="113"/>
  <c r="F61" i="113"/>
  <c r="E59" i="113"/>
  <c r="E18" i="113"/>
  <c r="O19" i="113"/>
  <c r="D49" i="113"/>
  <c r="F148" i="113"/>
  <c r="E146" i="113"/>
  <c r="E168" i="113"/>
  <c r="D174" i="113"/>
  <c r="D168" i="113" s="1"/>
  <c r="D177" i="113"/>
  <c r="D184" i="113"/>
  <c r="E187" i="113"/>
  <c r="F331" i="113"/>
  <c r="O14" i="113"/>
  <c r="O415" i="113" s="1"/>
  <c r="G19" i="113"/>
  <c r="P19" i="113"/>
  <c r="F31" i="113"/>
  <c r="M35" i="113"/>
  <c r="M37" i="113" s="1"/>
  <c r="D36" i="113"/>
  <c r="D43" i="113"/>
  <c r="E52" i="113"/>
  <c r="D50" i="113"/>
  <c r="M56" i="113"/>
  <c r="M58" i="113" s="1"/>
  <c r="M57" i="113"/>
  <c r="M67" i="113"/>
  <c r="M118" i="113"/>
  <c r="D135" i="113"/>
  <c r="E164" i="113"/>
  <c r="F166" i="113"/>
  <c r="F161" i="113"/>
  <c r="D190" i="113"/>
  <c r="D185" i="113"/>
  <c r="D187" i="113" s="1"/>
  <c r="F191" i="113"/>
  <c r="F193" i="113" s="1"/>
  <c r="D265" i="113"/>
  <c r="M364" i="113"/>
  <c r="M338" i="113"/>
  <c r="M340" i="113" s="1"/>
  <c r="G14" i="113"/>
  <c r="G415" i="113" s="1"/>
  <c r="H17" i="113"/>
  <c r="D22" i="113"/>
  <c r="N37" i="113"/>
  <c r="N58" i="113"/>
  <c r="F109" i="113"/>
  <c r="E107" i="113"/>
  <c r="E101" i="113" s="1"/>
  <c r="E103" i="113" s="1"/>
  <c r="F130" i="113"/>
  <c r="E128" i="113"/>
  <c r="F125" i="113"/>
  <c r="E140" i="113"/>
  <c r="K134" i="113"/>
  <c r="K142" i="113"/>
  <c r="M166" i="113"/>
  <c r="M161" i="113"/>
  <c r="M163" i="113" s="1"/>
  <c r="E356" i="113"/>
  <c r="F358" i="113"/>
  <c r="G108" i="115"/>
  <c r="G97" i="115"/>
  <c r="G99" i="115" s="1"/>
  <c r="G448" i="115"/>
  <c r="L13" i="113"/>
  <c r="I19" i="113"/>
  <c r="F18" i="113"/>
  <c r="F19" i="113" s="1"/>
  <c r="E26" i="113"/>
  <c r="G37" i="113"/>
  <c r="O37" i="113"/>
  <c r="F45" i="113"/>
  <c r="E48" i="113"/>
  <c r="D48" i="113" s="1"/>
  <c r="D45" i="113" s="1"/>
  <c r="E55" i="113"/>
  <c r="D53" i="113"/>
  <c r="D55" i="113" s="1"/>
  <c r="E68" i="113"/>
  <c r="K73" i="113"/>
  <c r="F82" i="113"/>
  <c r="E95" i="113"/>
  <c r="F100" i="113"/>
  <c r="M109" i="113"/>
  <c r="M101" i="113"/>
  <c r="M103" i="113" s="1"/>
  <c r="M130" i="113"/>
  <c r="M125" i="113"/>
  <c r="M127" i="113" s="1"/>
  <c r="D132" i="113"/>
  <c r="D126" i="113" s="1"/>
  <c r="D165" i="113"/>
  <c r="D162" i="113" s="1"/>
  <c r="D181" i="113"/>
  <c r="D218" i="113"/>
  <c r="M284" i="113"/>
  <c r="H307" i="113"/>
  <c r="H302" i="113"/>
  <c r="H304" i="113" s="1"/>
  <c r="F305" i="113"/>
  <c r="M328" i="113"/>
  <c r="M302" i="113"/>
  <c r="D374" i="113"/>
  <c r="E376" i="113"/>
  <c r="I14" i="113"/>
  <c r="I415" i="113" s="1"/>
  <c r="I416" i="113" s="1"/>
  <c r="J13" i="113"/>
  <c r="K19" i="113"/>
  <c r="D32" i="113"/>
  <c r="D34" i="113" s="1"/>
  <c r="D38" i="113"/>
  <c r="M44" i="113"/>
  <c r="M46" i="113" s="1"/>
  <c r="H61" i="113"/>
  <c r="H56" i="113"/>
  <c r="H58" i="113" s="1"/>
  <c r="M79" i="113"/>
  <c r="D77" i="113"/>
  <c r="D79" i="113" s="1"/>
  <c r="E90" i="113"/>
  <c r="F97" i="113"/>
  <c r="E115" i="113"/>
  <c r="E154" i="113"/>
  <c r="D152" i="113"/>
  <c r="D154" i="113" s="1"/>
  <c r="D178" i="113"/>
  <c r="E44" i="113"/>
  <c r="E49" i="113"/>
  <c r="M52" i="113"/>
  <c r="F90" i="113"/>
  <c r="D95" i="113"/>
  <c r="E118" i="113"/>
  <c r="D124" i="113"/>
  <c r="D119" i="113"/>
  <c r="D121" i="113" s="1"/>
  <c r="L127" i="113"/>
  <c r="O142" i="113"/>
  <c r="F184" i="113"/>
  <c r="F177" i="113"/>
  <c r="K187" i="113"/>
  <c r="E192" i="113"/>
  <c r="D195" i="113"/>
  <c r="F205" i="113"/>
  <c r="E226" i="113"/>
  <c r="D224" i="113"/>
  <c r="D226" i="113" s="1"/>
  <c r="F272" i="113"/>
  <c r="H266" i="113"/>
  <c r="H268" i="113" s="1"/>
  <c r="H274" i="113"/>
  <c r="D306" i="113"/>
  <c r="D303" i="113" s="1"/>
  <c r="E303" i="113"/>
  <c r="E341" i="113"/>
  <c r="F343" i="113"/>
  <c r="E23" i="113"/>
  <c r="F34" i="113"/>
  <c r="F36" i="113"/>
  <c r="F44" i="113"/>
  <c r="F46" i="113" s="1"/>
  <c r="K52" i="113"/>
  <c r="I58" i="113"/>
  <c r="H73" i="113"/>
  <c r="F71" i="113"/>
  <c r="N57" i="113"/>
  <c r="N14" i="113" s="1"/>
  <c r="N415" i="113" s="1"/>
  <c r="N73" i="113"/>
  <c r="E85" i="113"/>
  <c r="I97" i="113"/>
  <c r="H100" i="113"/>
  <c r="H95" i="113"/>
  <c r="H97" i="113" s="1"/>
  <c r="H101" i="113"/>
  <c r="H103" i="113" s="1"/>
  <c r="M115" i="113"/>
  <c r="D113" i="113"/>
  <c r="D115" i="113" s="1"/>
  <c r="E137" i="113"/>
  <c r="E156" i="113"/>
  <c r="D159" i="113"/>
  <c r="D156" i="113" s="1"/>
  <c r="E199" i="113"/>
  <c r="E211" i="113"/>
  <c r="E276" i="113"/>
  <c r="D276" i="113" s="1"/>
  <c r="D277" i="113" s="1"/>
  <c r="F267" i="113"/>
  <c r="F296" i="113"/>
  <c r="H298" i="113"/>
  <c r="E389" i="113"/>
  <c r="F391" i="113"/>
  <c r="I15" i="113"/>
  <c r="P46" i="113"/>
  <c r="E66" i="113"/>
  <c r="D66" i="113" s="1"/>
  <c r="E74" i="113"/>
  <c r="M94" i="113"/>
  <c r="J97" i="113"/>
  <c r="F101" i="113"/>
  <c r="F103" i="113" s="1"/>
  <c r="F106" i="113"/>
  <c r="D143" i="113"/>
  <c r="D145" i="113" s="1"/>
  <c r="E145" i="113"/>
  <c r="M160" i="113"/>
  <c r="M175" i="113"/>
  <c r="E190" i="113"/>
  <c r="E212" i="113"/>
  <c r="M232" i="113"/>
  <c r="M191" i="113"/>
  <c r="M193" i="113" s="1"/>
  <c r="F285" i="113"/>
  <c r="E288" i="113"/>
  <c r="E380" i="113"/>
  <c r="F382" i="113"/>
  <c r="E80" i="113"/>
  <c r="M89" i="113"/>
  <c r="M91" i="113" s="1"/>
  <c r="F92" i="113"/>
  <c r="E120" i="113"/>
  <c r="E121" i="113" s="1"/>
  <c r="E131" i="113"/>
  <c r="H134" i="113"/>
  <c r="H136" i="113" s="1"/>
  <c r="P136" i="113"/>
  <c r="E141" i="113"/>
  <c r="D141" i="113" s="1"/>
  <c r="F145" i="113"/>
  <c r="F149" i="113"/>
  <c r="M154" i="113"/>
  <c r="F162" i="113"/>
  <c r="F172" i="113"/>
  <c r="E170" i="113"/>
  <c r="F176" i="113"/>
  <c r="F178" i="113" s="1"/>
  <c r="E186" i="113"/>
  <c r="E196" i="113"/>
  <c r="H226" i="113"/>
  <c r="L235" i="113"/>
  <c r="F234" i="113"/>
  <c r="E267" i="113"/>
  <c r="D270" i="113"/>
  <c r="D267" i="113" s="1"/>
  <c r="H280" i="113"/>
  <c r="F290" i="113"/>
  <c r="H284" i="113"/>
  <c r="H286" i="113" s="1"/>
  <c r="H292" i="113"/>
  <c r="M303" i="113"/>
  <c r="F376" i="113"/>
  <c r="M401" i="113"/>
  <c r="M403" i="113" s="1"/>
  <c r="M406" i="113"/>
  <c r="H261" i="115"/>
  <c r="H14" i="115" s="1"/>
  <c r="H464" i="115" s="1"/>
  <c r="D60" i="113"/>
  <c r="D57" i="113" s="1"/>
  <c r="F65" i="113"/>
  <c r="D86" i="113"/>
  <c r="D88" i="113" s="1"/>
  <c r="E99" i="113"/>
  <c r="F118" i="113"/>
  <c r="F126" i="113"/>
  <c r="E173" i="113"/>
  <c r="E177" i="113"/>
  <c r="E178" i="113" s="1"/>
  <c r="L193" i="113"/>
  <c r="E200" i="113"/>
  <c r="D206" i="113"/>
  <c r="D208" i="113" s="1"/>
  <c r="D216" i="113"/>
  <c r="F223" i="113"/>
  <c r="E221" i="113"/>
  <c r="E260" i="113"/>
  <c r="F262" i="113"/>
  <c r="E278" i="113"/>
  <c r="F280" i="113"/>
  <c r="E283" i="113"/>
  <c r="F310" i="113"/>
  <c r="E308" i="113"/>
  <c r="E345" i="113"/>
  <c r="E352" i="113"/>
  <c r="E367" i="113"/>
  <c r="G11" i="114"/>
  <c r="G26" i="115"/>
  <c r="F160" i="113"/>
  <c r="E158" i="113"/>
  <c r="I169" i="113"/>
  <c r="D196" i="113"/>
  <c r="F202" i="113"/>
  <c r="E373" i="113"/>
  <c r="D371" i="113"/>
  <c r="D373" i="113" s="1"/>
  <c r="E182" i="114"/>
  <c r="G182" i="114" s="1"/>
  <c r="G183" i="114"/>
  <c r="G255" i="115"/>
  <c r="G244" i="115"/>
  <c r="G246" i="115" s="1"/>
  <c r="E62" i="113"/>
  <c r="H89" i="113"/>
  <c r="H91" i="113" s="1"/>
  <c r="F135" i="113"/>
  <c r="E184" i="113"/>
  <c r="D219" i="113"/>
  <c r="E232" i="113"/>
  <c r="D230" i="113"/>
  <c r="D232" i="113" s="1"/>
  <c r="E241" i="113"/>
  <c r="D239" i="113"/>
  <c r="D241" i="113" s="1"/>
  <c r="E247" i="113"/>
  <c r="E299" i="113"/>
  <c r="F301" i="113"/>
  <c r="M368" i="113"/>
  <c r="M370" i="113" s="1"/>
  <c r="M376" i="113"/>
  <c r="I449" i="115"/>
  <c r="F102" i="113"/>
  <c r="D228" i="113"/>
  <c r="D229" i="113" s="1"/>
  <c r="F233" i="113"/>
  <c r="F235" i="113" s="1"/>
  <c r="E242" i="113"/>
  <c r="F244" i="113"/>
  <c r="D295" i="113"/>
  <c r="F316" i="113"/>
  <c r="E314" i="113"/>
  <c r="F362" i="113"/>
  <c r="H364" i="113"/>
  <c r="J163" i="113"/>
  <c r="M192" i="113"/>
  <c r="M14" i="113" s="1"/>
  <c r="M415" i="113" s="1"/>
  <c r="F220" i="113"/>
  <c r="F247" i="113"/>
  <c r="F253" i="113"/>
  <c r="N268" i="113"/>
  <c r="D294" i="113"/>
  <c r="K302" i="113"/>
  <c r="K304" i="113" s="1"/>
  <c r="D323" i="113"/>
  <c r="D325" i="113" s="1"/>
  <c r="M391" i="113"/>
  <c r="F408" i="113"/>
  <c r="G39" i="115"/>
  <c r="G25" i="115"/>
  <c r="G27" i="115" s="1"/>
  <c r="G84" i="115"/>
  <c r="G80" i="115"/>
  <c r="G81" i="115" s="1"/>
  <c r="M265" i="113"/>
  <c r="O268" i="113"/>
  <c r="E271" i="113"/>
  <c r="E333" i="113"/>
  <c r="E334" i="113" s="1"/>
  <c r="F330" i="113"/>
  <c r="E347" i="113"/>
  <c r="F349" i="113"/>
  <c r="D355" i="113"/>
  <c r="D359" i="113"/>
  <c r="D361" i="113" s="1"/>
  <c r="D390" i="113"/>
  <c r="G121" i="114"/>
  <c r="G163" i="115"/>
  <c r="G165" i="115" s="1"/>
  <c r="G168" i="115"/>
  <c r="G189" i="115"/>
  <c r="I370" i="115"/>
  <c r="K235" i="113"/>
  <c r="M233" i="113"/>
  <c r="M235" i="113" s="1"/>
  <c r="E253" i="113"/>
  <c r="D251" i="113"/>
  <c r="D253" i="113" s="1"/>
  <c r="H253" i="113"/>
  <c r="D257" i="113"/>
  <c r="D259" i="113" s="1"/>
  <c r="E264" i="113"/>
  <c r="D264" i="113" s="1"/>
  <c r="D234" i="113" s="1"/>
  <c r="E277" i="113"/>
  <c r="D318" i="113"/>
  <c r="D319" i="113" s="1"/>
  <c r="E378" i="113"/>
  <c r="F369" i="113"/>
  <c r="E385" i="113"/>
  <c r="E153" i="114"/>
  <c r="G153" i="114" s="1"/>
  <c r="E178" i="114"/>
  <c r="G178" i="114" s="1"/>
  <c r="G179" i="114"/>
  <c r="H81" i="115"/>
  <c r="G156" i="115"/>
  <c r="G148" i="115"/>
  <c r="G164" i="115"/>
  <c r="H449" i="115"/>
  <c r="F256" i="113"/>
  <c r="E254" i="113"/>
  <c r="E289" i="113"/>
  <c r="E328" i="113"/>
  <c r="H358" i="113"/>
  <c r="H338" i="113"/>
  <c r="H340" i="113" s="1"/>
  <c r="E397" i="113"/>
  <c r="D395" i="113"/>
  <c r="D397" i="113" s="1"/>
  <c r="G38" i="114"/>
  <c r="E37" i="114"/>
  <c r="F121" i="114"/>
  <c r="G122" i="114"/>
  <c r="G85" i="115"/>
  <c r="G87" i="115" s="1"/>
  <c r="G90" i="115"/>
  <c r="I461" i="115"/>
  <c r="G460" i="115"/>
  <c r="G461" i="115" s="1"/>
  <c r="D215" i="113"/>
  <c r="D217" i="113" s="1"/>
  <c r="F277" i="113"/>
  <c r="F289" i="113"/>
  <c r="D324" i="113"/>
  <c r="F337" i="113"/>
  <c r="E392" i="113"/>
  <c r="F394" i="113"/>
  <c r="G15" i="114"/>
  <c r="E14" i="114"/>
  <c r="G14" i="114" s="1"/>
  <c r="F37" i="114"/>
  <c r="E111" i="114"/>
  <c r="G111" i="114" s="1"/>
  <c r="G112" i="114"/>
  <c r="I21" i="115"/>
  <c r="I260" i="115"/>
  <c r="G271" i="115"/>
  <c r="G266" i="115"/>
  <c r="F266" i="115"/>
  <c r="F292" i="115"/>
  <c r="G307" i="115"/>
  <c r="G430" i="115"/>
  <c r="M301" i="113"/>
  <c r="N304" i="113"/>
  <c r="F313" i="113"/>
  <c r="E329" i="113"/>
  <c r="H334" i="113"/>
  <c r="P340" i="113"/>
  <c r="H412" i="113"/>
  <c r="H407" i="113"/>
  <c r="H409" i="113" s="1"/>
  <c r="F410" i="113"/>
  <c r="G34" i="114"/>
  <c r="E33" i="114"/>
  <c r="G33" i="114" s="1"/>
  <c r="I261" i="115"/>
  <c r="I14" i="115" s="1"/>
  <c r="I464" i="115" s="1"/>
  <c r="G86" i="115"/>
  <c r="G385" i="115"/>
  <c r="G403" i="115"/>
  <c r="G395" i="115"/>
  <c r="G397" i="115" s="1"/>
  <c r="G409" i="115"/>
  <c r="G404" i="115"/>
  <c r="G406" i="115" s="1"/>
  <c r="E236" i="113"/>
  <c r="D326" i="113"/>
  <c r="D328" i="113" s="1"/>
  <c r="J331" i="113"/>
  <c r="M334" i="113"/>
  <c r="M329" i="113"/>
  <c r="M331" i="113" s="1"/>
  <c r="E335" i="113"/>
  <c r="I340" i="113"/>
  <c r="E346" i="113"/>
  <c r="E355" i="113"/>
  <c r="M379" i="113"/>
  <c r="G170" i="114"/>
  <c r="E167" i="114"/>
  <c r="G117" i="115"/>
  <c r="I228" i="115"/>
  <c r="G237" i="115"/>
  <c r="G226" i="115"/>
  <c r="G228" i="115" s="1"/>
  <c r="G337" i="115"/>
  <c r="G355" i="115"/>
  <c r="G356" i="115"/>
  <c r="G358" i="115" s="1"/>
  <c r="G405" i="115"/>
  <c r="F238" i="113"/>
  <c r="E313" i="113"/>
  <c r="D311" i="113"/>
  <c r="D313" i="113" s="1"/>
  <c r="K331" i="113"/>
  <c r="F346" i="113"/>
  <c r="F355" i="113"/>
  <c r="E114" i="114"/>
  <c r="F167" i="114"/>
  <c r="G110" i="115"/>
  <c r="M285" i="113"/>
  <c r="M313" i="113"/>
  <c r="E320" i="113"/>
  <c r="F322" i="113"/>
  <c r="M346" i="113"/>
  <c r="M355" i="113"/>
  <c r="E388" i="113"/>
  <c r="I403" i="113"/>
  <c r="G42" i="114"/>
  <c r="F114" i="114"/>
  <c r="F10" i="114" s="1"/>
  <c r="H260" i="115"/>
  <c r="G72" i="115"/>
  <c r="G109" i="115"/>
  <c r="G111" i="115" s="1"/>
  <c r="G298" i="115"/>
  <c r="G310" i="115"/>
  <c r="G334" i="115"/>
  <c r="H364" i="115"/>
  <c r="G149" i="115"/>
  <c r="H448" i="115"/>
  <c r="I364" i="115"/>
  <c r="H385" i="115"/>
  <c r="L370" i="113"/>
  <c r="F388" i="113"/>
  <c r="F398" i="113"/>
  <c r="F368" i="113" s="1"/>
  <c r="F370" i="113" s="1"/>
  <c r="M409" i="113"/>
  <c r="E260" i="115"/>
  <c r="E262" i="115" s="1"/>
  <c r="E21" i="115"/>
  <c r="G36" i="115"/>
  <c r="H99" i="115"/>
  <c r="G234" i="115"/>
  <c r="E447" i="115"/>
  <c r="E449" i="115" s="1"/>
  <c r="E268" i="115"/>
  <c r="I448" i="115"/>
  <c r="G301" i="115"/>
  <c r="G379" i="115"/>
  <c r="G374" i="115"/>
  <c r="G376" i="115" s="1"/>
  <c r="I385" i="115"/>
  <c r="G436" i="115"/>
  <c r="F379" i="113"/>
  <c r="M388" i="113"/>
  <c r="F406" i="113"/>
  <c r="N409" i="113"/>
  <c r="G46" i="114"/>
  <c r="I99" i="115"/>
  <c r="G129" i="115"/>
  <c r="G162" i="115"/>
  <c r="G227" i="115"/>
  <c r="H246" i="115"/>
  <c r="H268" i="115"/>
  <c r="G274" i="115"/>
  <c r="G388" i="115"/>
  <c r="E377" i="113"/>
  <c r="E404" i="113"/>
  <c r="E74" i="111"/>
  <c r="E15" i="112"/>
  <c r="F15" i="112"/>
  <c r="F13" i="112"/>
  <c r="F11" i="112"/>
  <c r="F25" i="112"/>
  <c r="F26" i="112"/>
  <c r="F23" i="112"/>
  <c r="F22" i="112" s="1"/>
  <c r="E26" i="112"/>
  <c r="E25" i="112" s="1"/>
  <c r="E23" i="112"/>
  <c r="E22" i="112" s="1"/>
  <c r="E20" i="112"/>
  <c r="G20" i="112" s="1"/>
  <c r="E13" i="112"/>
  <c r="E11" i="112"/>
  <c r="G12" i="112"/>
  <c r="G14" i="112"/>
  <c r="G16" i="112"/>
  <c r="G17" i="112"/>
  <c r="G18" i="112"/>
  <c r="G19" i="112"/>
  <c r="G21" i="112"/>
  <c r="G24" i="112"/>
  <c r="G27" i="112"/>
  <c r="E10" i="114" l="1"/>
  <c r="E379" i="113"/>
  <c r="D377" i="113"/>
  <c r="D314" i="113"/>
  <c r="D316" i="113" s="1"/>
  <c r="E316" i="113"/>
  <c r="E280" i="113"/>
  <c r="D278" i="113"/>
  <c r="D280" i="113" s="1"/>
  <c r="F151" i="113"/>
  <c r="E149" i="113"/>
  <c r="E134" i="113" s="1"/>
  <c r="E136" i="113" s="1"/>
  <c r="F134" i="113"/>
  <c r="F136" i="113" s="1"/>
  <c r="D173" i="113"/>
  <c r="E175" i="113"/>
  <c r="E167" i="113"/>
  <c r="E169" i="113" s="1"/>
  <c r="E214" i="113"/>
  <c r="D212" i="113"/>
  <c r="D214" i="113" s="1"/>
  <c r="D158" i="113"/>
  <c r="E160" i="113"/>
  <c r="E155" i="113"/>
  <c r="E157" i="113" s="1"/>
  <c r="D380" i="113"/>
  <c r="D382" i="113" s="1"/>
  <c r="E382" i="113"/>
  <c r="E139" i="113"/>
  <c r="D137" i="113"/>
  <c r="M286" i="113"/>
  <c r="D106" i="113"/>
  <c r="F447" i="115"/>
  <c r="F449" i="115" s="1"/>
  <c r="F268" i="115"/>
  <c r="L414" i="113"/>
  <c r="L416" i="113" s="1"/>
  <c r="L15" i="113"/>
  <c r="F412" i="113"/>
  <c r="E410" i="113"/>
  <c r="F407" i="113"/>
  <c r="F409" i="113" s="1"/>
  <c r="E339" i="113"/>
  <c r="D345" i="113"/>
  <c r="E337" i="113"/>
  <c r="D335" i="113"/>
  <c r="E244" i="113"/>
  <c r="D242" i="113"/>
  <c r="D244" i="113" s="1"/>
  <c r="E301" i="113"/>
  <c r="D299" i="113"/>
  <c r="D301" i="113" s="1"/>
  <c r="E310" i="113"/>
  <c r="D308" i="113"/>
  <c r="D310" i="113" s="1"/>
  <c r="D170" i="113"/>
  <c r="D172" i="113" s="1"/>
  <c r="E172" i="113"/>
  <c r="E76" i="113"/>
  <c r="D74" i="113"/>
  <c r="D76" i="113" s="1"/>
  <c r="E296" i="113"/>
  <c r="F298" i="113"/>
  <c r="F274" i="113"/>
  <c r="E272" i="113"/>
  <c r="F266" i="113"/>
  <c r="F268" i="113" s="1"/>
  <c r="D376" i="113"/>
  <c r="D220" i="113"/>
  <c r="K136" i="113"/>
  <c r="K13" i="113"/>
  <c r="O15" i="113"/>
  <c r="N15" i="113"/>
  <c r="F292" i="113"/>
  <c r="E290" i="113"/>
  <c r="F284" i="113"/>
  <c r="F286" i="113" s="1"/>
  <c r="E233" i="113"/>
  <c r="E238" i="113"/>
  <c r="D236" i="113"/>
  <c r="E82" i="113"/>
  <c r="D80" i="113"/>
  <c r="D82" i="113" s="1"/>
  <c r="E46" i="113"/>
  <c r="H262" i="115"/>
  <c r="H13" i="115"/>
  <c r="E262" i="113"/>
  <c r="D260" i="113"/>
  <c r="D262" i="113" s="1"/>
  <c r="D192" i="113"/>
  <c r="G150" i="115"/>
  <c r="E135" i="113"/>
  <c r="E96" i="113"/>
  <c r="E97" i="113" s="1"/>
  <c r="D99" i="113"/>
  <c r="E100" i="113"/>
  <c r="E265" i="113"/>
  <c r="E133" i="113"/>
  <c r="D131" i="113"/>
  <c r="D133" i="113" s="1"/>
  <c r="E71" i="113"/>
  <c r="F73" i="113"/>
  <c r="E17" i="113"/>
  <c r="E25" i="113"/>
  <c r="D23" i="113"/>
  <c r="D271" i="113"/>
  <c r="E142" i="113"/>
  <c r="D140" i="113"/>
  <c r="D142" i="113" s="1"/>
  <c r="D59" i="113"/>
  <c r="E56" i="113"/>
  <c r="E58" i="113" s="1"/>
  <c r="E61" i="113"/>
  <c r="O416" i="113"/>
  <c r="N416" i="113"/>
  <c r="G10" i="114"/>
  <c r="F14" i="113"/>
  <c r="F415" i="113" s="1"/>
  <c r="D389" i="113"/>
  <c r="D391" i="113" s="1"/>
  <c r="E391" i="113"/>
  <c r="E394" i="113"/>
  <c r="D392" i="113"/>
  <c r="D394" i="113" s="1"/>
  <c r="D378" i="113"/>
  <c r="D369" i="113" s="1"/>
  <c r="E369" i="113"/>
  <c r="E398" i="113"/>
  <c r="F400" i="113"/>
  <c r="E362" i="113"/>
  <c r="F364" i="113"/>
  <c r="E64" i="113"/>
  <c r="D62" i="113"/>
  <c r="D64" i="113" s="1"/>
  <c r="E285" i="113"/>
  <c r="D288" i="113"/>
  <c r="E45" i="113"/>
  <c r="E14" i="113" s="1"/>
  <c r="E415" i="113" s="1"/>
  <c r="E234" i="113"/>
  <c r="D40" i="113"/>
  <c r="D35" i="113"/>
  <c r="D37" i="113" s="1"/>
  <c r="M304" i="113"/>
  <c r="F338" i="113"/>
  <c r="F340" i="113" s="1"/>
  <c r="F127" i="113"/>
  <c r="H19" i="113"/>
  <c r="H13" i="113"/>
  <c r="F163" i="113"/>
  <c r="D52" i="113"/>
  <c r="D44" i="113"/>
  <c r="D46" i="113" s="1"/>
  <c r="E148" i="113"/>
  <c r="D146" i="113"/>
  <c r="D148" i="113" s="1"/>
  <c r="D333" i="113"/>
  <c r="E330" i="113"/>
  <c r="E331" i="113" s="1"/>
  <c r="F307" i="113"/>
  <c r="E305" i="113"/>
  <c r="F302" i="113"/>
  <c r="F304" i="113" s="1"/>
  <c r="E70" i="113"/>
  <c r="D68" i="113"/>
  <c r="D70" i="113" s="1"/>
  <c r="E358" i="113"/>
  <c r="D356" i="113"/>
  <c r="D358" i="113" s="1"/>
  <c r="E166" i="113"/>
  <c r="D164" i="113"/>
  <c r="E161" i="113"/>
  <c r="E163" i="113" s="1"/>
  <c r="M13" i="113"/>
  <c r="G447" i="115"/>
  <c r="G449" i="115" s="1"/>
  <c r="G268" i="115"/>
  <c r="J414" i="113"/>
  <c r="J416" i="113" s="1"/>
  <c r="J15" i="113"/>
  <c r="E109" i="113"/>
  <c r="D107" i="113"/>
  <c r="D109" i="113" s="1"/>
  <c r="D320" i="113"/>
  <c r="D322" i="113" s="1"/>
  <c r="E322" i="113"/>
  <c r="I262" i="115"/>
  <c r="I13" i="115"/>
  <c r="E223" i="113"/>
  <c r="D221" i="113"/>
  <c r="D223" i="113" s="1"/>
  <c r="G260" i="115"/>
  <c r="G167" i="114"/>
  <c r="D347" i="113"/>
  <c r="E349" i="113"/>
  <c r="E338" i="113"/>
  <c r="E340" i="113" s="1"/>
  <c r="G261" i="115"/>
  <c r="G14" i="115" s="1"/>
  <c r="G464" i="115" s="1"/>
  <c r="E401" i="113"/>
  <c r="E403" i="113" s="1"/>
  <c r="E406" i="113"/>
  <c r="D404" i="113"/>
  <c r="G114" i="114"/>
  <c r="G37" i="114"/>
  <c r="E256" i="113"/>
  <c r="D254" i="113"/>
  <c r="D256" i="113" s="1"/>
  <c r="E191" i="113"/>
  <c r="E193" i="113" s="1"/>
  <c r="E202" i="113"/>
  <c r="D200" i="113"/>
  <c r="F67" i="113"/>
  <c r="E65" i="113"/>
  <c r="F94" i="113"/>
  <c r="F89" i="113"/>
  <c r="F91" i="113" s="1"/>
  <c r="E92" i="113"/>
  <c r="E57" i="113"/>
  <c r="D341" i="113"/>
  <c r="D343" i="113" s="1"/>
  <c r="E343" i="113"/>
  <c r="E28" i="113"/>
  <c r="D26" i="113"/>
  <c r="D28" i="113" s="1"/>
  <c r="D128" i="113"/>
  <c r="E130" i="113"/>
  <c r="E125" i="113"/>
  <c r="E127" i="113" s="1"/>
  <c r="F56" i="113"/>
  <c r="F58" i="113" s="1"/>
  <c r="F10" i="112"/>
  <c r="E10" i="112"/>
  <c r="G10" i="112" s="1"/>
  <c r="G15" i="112"/>
  <c r="G13" i="112"/>
  <c r="G11" i="112"/>
  <c r="G25" i="112"/>
  <c r="F9" i="112"/>
  <c r="G22" i="112"/>
  <c r="G26" i="112"/>
  <c r="G23" i="112"/>
  <c r="D49" i="111"/>
  <c r="D50" i="111"/>
  <c r="E51" i="111"/>
  <c r="F51" i="111"/>
  <c r="G51" i="111"/>
  <c r="H51" i="111"/>
  <c r="I51" i="111"/>
  <c r="J51" i="111"/>
  <c r="K51" i="111"/>
  <c r="L51" i="111"/>
  <c r="M51" i="111"/>
  <c r="N51" i="111"/>
  <c r="O51" i="111"/>
  <c r="P51" i="111"/>
  <c r="Q51" i="111"/>
  <c r="D53" i="111"/>
  <c r="D54" i="111"/>
  <c r="E55" i="111"/>
  <c r="F55" i="111"/>
  <c r="G55" i="111"/>
  <c r="H55" i="111"/>
  <c r="I55" i="111"/>
  <c r="J55" i="111"/>
  <c r="K55" i="111"/>
  <c r="L55" i="111"/>
  <c r="M55" i="111"/>
  <c r="N55" i="111"/>
  <c r="O55" i="111"/>
  <c r="P55" i="111"/>
  <c r="Q55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F14" i="111"/>
  <c r="G14" i="111"/>
  <c r="H14" i="111"/>
  <c r="I14" i="111"/>
  <c r="J14" i="111"/>
  <c r="K14" i="111"/>
  <c r="L14" i="111"/>
  <c r="M14" i="111"/>
  <c r="O14" i="111"/>
  <c r="P14" i="111"/>
  <c r="Q14" i="111"/>
  <c r="E14" i="111"/>
  <c r="E13" i="111"/>
  <c r="N14" i="111"/>
  <c r="Q67" i="111"/>
  <c r="P67" i="111"/>
  <c r="O67" i="111"/>
  <c r="N67" i="111"/>
  <c r="M67" i="111"/>
  <c r="L67" i="111"/>
  <c r="K67" i="111"/>
  <c r="J67" i="111"/>
  <c r="I67" i="111"/>
  <c r="H67" i="111"/>
  <c r="G67" i="111"/>
  <c r="F67" i="111"/>
  <c r="E67" i="111"/>
  <c r="D66" i="111"/>
  <c r="D65" i="111"/>
  <c r="Q59" i="111"/>
  <c r="P59" i="111"/>
  <c r="O59" i="111"/>
  <c r="N59" i="111"/>
  <c r="M59" i="111"/>
  <c r="L59" i="111"/>
  <c r="K59" i="111"/>
  <c r="J59" i="111"/>
  <c r="I59" i="111"/>
  <c r="H59" i="111"/>
  <c r="G59" i="111"/>
  <c r="F59" i="111"/>
  <c r="E59" i="111"/>
  <c r="D58" i="111"/>
  <c r="D57" i="111"/>
  <c r="M414" i="113" l="1"/>
  <c r="M416" i="113" s="1"/>
  <c r="M15" i="113"/>
  <c r="D61" i="113"/>
  <c r="E19" i="113"/>
  <c r="D130" i="113"/>
  <c r="D125" i="113"/>
  <c r="D127" i="113" s="1"/>
  <c r="D349" i="113"/>
  <c r="E307" i="113"/>
  <c r="D305" i="113"/>
  <c r="E302" i="113"/>
  <c r="E304" i="113" s="1"/>
  <c r="E364" i="113"/>
  <c r="D362" i="113"/>
  <c r="D364" i="113" s="1"/>
  <c r="E94" i="113"/>
  <c r="E89" i="113"/>
  <c r="E91" i="113" s="1"/>
  <c r="D92" i="113"/>
  <c r="E292" i="113"/>
  <c r="D290" i="113"/>
  <c r="E284" i="113"/>
  <c r="E286" i="113" s="1"/>
  <c r="D71" i="113"/>
  <c r="D73" i="113" s="1"/>
  <c r="E73" i="113"/>
  <c r="D337" i="113"/>
  <c r="D329" i="113"/>
  <c r="E412" i="113"/>
  <c r="E407" i="113"/>
  <c r="E409" i="113" s="1"/>
  <c r="D410" i="113"/>
  <c r="H414" i="113"/>
  <c r="H416" i="113" s="1"/>
  <c r="H15" i="113"/>
  <c r="D398" i="113"/>
  <c r="E400" i="113"/>
  <c r="D233" i="113"/>
  <c r="D235" i="113" s="1"/>
  <c r="D238" i="113"/>
  <c r="D96" i="113"/>
  <c r="D100" i="113"/>
  <c r="D155" i="113"/>
  <c r="D157" i="113" s="1"/>
  <c r="D160" i="113"/>
  <c r="D401" i="113"/>
  <c r="D403" i="113" s="1"/>
  <c r="D406" i="113"/>
  <c r="D330" i="113"/>
  <c r="D334" i="113"/>
  <c r="E368" i="113"/>
  <c r="E370" i="113" s="1"/>
  <c r="E274" i="113"/>
  <c r="D272" i="113"/>
  <c r="E266" i="113"/>
  <c r="E268" i="113" s="1"/>
  <c r="D339" i="113"/>
  <c r="D346" i="113"/>
  <c r="D175" i="113"/>
  <c r="D167" i="113"/>
  <c r="D169" i="113" s="1"/>
  <c r="E298" i="113"/>
  <c r="D296" i="113"/>
  <c r="D298" i="113" s="1"/>
  <c r="E235" i="113"/>
  <c r="K414" i="113"/>
  <c r="K416" i="113" s="1"/>
  <c r="K15" i="113"/>
  <c r="D379" i="113"/>
  <c r="D149" i="113"/>
  <c r="D151" i="113" s="1"/>
  <c r="E151" i="113"/>
  <c r="D134" i="113"/>
  <c r="D136" i="113" s="1"/>
  <c r="D139" i="113"/>
  <c r="E67" i="113"/>
  <c r="D65" i="113"/>
  <c r="D67" i="113" s="1"/>
  <c r="D161" i="113"/>
  <c r="D163" i="113" s="1"/>
  <c r="D166" i="113"/>
  <c r="G262" i="115"/>
  <c r="G13" i="115"/>
  <c r="D191" i="113"/>
  <c r="D193" i="113" s="1"/>
  <c r="D202" i="113"/>
  <c r="D285" i="113"/>
  <c r="D289" i="113"/>
  <c r="F13" i="113"/>
  <c r="I463" i="115"/>
  <c r="I465" i="115" s="1"/>
  <c r="I15" i="115"/>
  <c r="D17" i="113"/>
  <c r="D25" i="113"/>
  <c r="H15" i="115"/>
  <c r="H463" i="115"/>
  <c r="H465" i="115" s="1"/>
  <c r="D101" i="113"/>
  <c r="D103" i="113" s="1"/>
  <c r="E9" i="112"/>
  <c r="D55" i="111"/>
  <c r="D51" i="111"/>
  <c r="D67" i="111"/>
  <c r="D59" i="111"/>
  <c r="D400" i="113" l="1"/>
  <c r="D368" i="113"/>
  <c r="D370" i="113" s="1"/>
  <c r="E13" i="113"/>
  <c r="D274" i="113"/>
  <c r="D266" i="113"/>
  <c r="D268" i="113" s="1"/>
  <c r="D412" i="113"/>
  <c r="D407" i="113"/>
  <c r="D409" i="113" s="1"/>
  <c r="D292" i="113"/>
  <c r="D284" i="113"/>
  <c r="D286" i="113" s="1"/>
  <c r="D307" i="113"/>
  <c r="D302" i="113"/>
  <c r="D304" i="113" s="1"/>
  <c r="D14" i="113"/>
  <c r="D415" i="113" s="1"/>
  <c r="D97" i="113"/>
  <c r="D56" i="113"/>
  <c r="D58" i="113" s="1"/>
  <c r="F414" i="113"/>
  <c r="F416" i="113" s="1"/>
  <c r="F15" i="113"/>
  <c r="D19" i="113"/>
  <c r="G463" i="115"/>
  <c r="G465" i="115" s="1"/>
  <c r="G15" i="115"/>
  <c r="D89" i="113"/>
  <c r="D91" i="113" s="1"/>
  <c r="D94" i="113"/>
  <c r="D338" i="113"/>
  <c r="D340" i="113" s="1"/>
  <c r="D331" i="113"/>
  <c r="F113" i="111"/>
  <c r="G113" i="111"/>
  <c r="H113" i="111"/>
  <c r="I113" i="111"/>
  <c r="J113" i="111"/>
  <c r="K113" i="111"/>
  <c r="L113" i="111"/>
  <c r="M113" i="111"/>
  <c r="N113" i="111"/>
  <c r="O113" i="111"/>
  <c r="P113" i="111"/>
  <c r="Q113" i="111"/>
  <c r="F114" i="111"/>
  <c r="G114" i="111"/>
  <c r="H114" i="111"/>
  <c r="I114" i="111"/>
  <c r="J114" i="111"/>
  <c r="K114" i="111"/>
  <c r="L114" i="111"/>
  <c r="M114" i="111"/>
  <c r="N114" i="111"/>
  <c r="O114" i="111"/>
  <c r="P114" i="111"/>
  <c r="Q114" i="111"/>
  <c r="E114" i="111"/>
  <c r="E113" i="111"/>
  <c r="Q143" i="111"/>
  <c r="P143" i="111"/>
  <c r="O143" i="111"/>
  <c r="N143" i="111"/>
  <c r="M143" i="111"/>
  <c r="L143" i="111"/>
  <c r="K143" i="111"/>
  <c r="J143" i="111"/>
  <c r="I143" i="111"/>
  <c r="H143" i="111"/>
  <c r="G143" i="111"/>
  <c r="F143" i="111"/>
  <c r="E143" i="111"/>
  <c r="D142" i="111"/>
  <c r="D141" i="111"/>
  <c r="O155" i="111"/>
  <c r="E414" i="113" l="1"/>
  <c r="E416" i="113" s="1"/>
  <c r="E15" i="113"/>
  <c r="D13" i="113"/>
  <c r="D143" i="111"/>
  <c r="D114" i="111"/>
  <c r="D113" i="111"/>
  <c r="D414" i="113" l="1"/>
  <c r="D416" i="113" s="1"/>
  <c r="D15" i="113"/>
  <c r="F123" i="111"/>
  <c r="M123" i="111"/>
  <c r="M127" i="111"/>
  <c r="M131" i="111"/>
  <c r="M135" i="111"/>
  <c r="M139" i="111"/>
  <c r="M147" i="111"/>
  <c r="M151" i="111"/>
  <c r="M155" i="111"/>
  <c r="M159" i="111"/>
  <c r="M119" i="111"/>
  <c r="M39" i="111"/>
  <c r="M43" i="111"/>
  <c r="M47" i="111"/>
  <c r="M63" i="111"/>
  <c r="M71" i="111"/>
  <c r="M75" i="111"/>
  <c r="M79" i="111"/>
  <c r="M83" i="111"/>
  <c r="M87" i="111"/>
  <c r="M91" i="111"/>
  <c r="M95" i="111"/>
  <c r="M99" i="111"/>
  <c r="M103" i="111"/>
  <c r="M107" i="111"/>
  <c r="M111" i="111"/>
  <c r="M35" i="111"/>
  <c r="M31" i="111"/>
  <c r="M27" i="111"/>
  <c r="M23" i="111"/>
  <c r="M19" i="111"/>
  <c r="D121" i="111"/>
  <c r="D122" i="111"/>
  <c r="D125" i="111"/>
  <c r="D126" i="111"/>
  <c r="D129" i="111"/>
  <c r="D130" i="111"/>
  <c r="D133" i="111"/>
  <c r="D134" i="111"/>
  <c r="D137" i="111"/>
  <c r="D138" i="111"/>
  <c r="D145" i="111"/>
  <c r="D146" i="111"/>
  <c r="D149" i="111"/>
  <c r="D150" i="111"/>
  <c r="D153" i="111"/>
  <c r="D154" i="111"/>
  <c r="D157" i="111"/>
  <c r="D158" i="111"/>
  <c r="D118" i="111"/>
  <c r="D117" i="111"/>
  <c r="D61" i="111"/>
  <c r="D62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105" i="111"/>
  <c r="D106" i="111"/>
  <c r="D109" i="111"/>
  <c r="D110" i="111"/>
  <c r="D37" i="111"/>
  <c r="D38" i="111"/>
  <c r="D41" i="111"/>
  <c r="D42" i="111"/>
  <c r="D45" i="111"/>
  <c r="D46" i="111"/>
  <c r="D34" i="111"/>
  <c r="D33" i="111"/>
  <c r="D30" i="111"/>
  <c r="D29" i="111"/>
  <c r="D26" i="111"/>
  <c r="D25" i="111"/>
  <c r="D22" i="111"/>
  <c r="D21" i="111"/>
  <c r="D18" i="111"/>
  <c r="D17" i="111"/>
  <c r="Q159" i="111"/>
  <c r="Q155" i="111"/>
  <c r="Q151" i="111"/>
  <c r="Q147" i="111"/>
  <c r="Q139" i="111"/>
  <c r="Q135" i="111"/>
  <c r="Q131" i="111"/>
  <c r="Q127" i="111"/>
  <c r="Q123" i="111"/>
  <c r="Q119" i="111"/>
  <c r="Q111" i="111"/>
  <c r="Q107" i="111"/>
  <c r="Q103" i="111"/>
  <c r="Q99" i="111"/>
  <c r="Q95" i="111"/>
  <c r="Q91" i="111"/>
  <c r="Q87" i="111"/>
  <c r="Q83" i="111"/>
  <c r="Q79" i="111"/>
  <c r="Q75" i="111"/>
  <c r="Q71" i="111"/>
  <c r="Q63" i="111"/>
  <c r="Q47" i="111"/>
  <c r="Q43" i="111"/>
  <c r="Q39" i="111"/>
  <c r="Q35" i="111"/>
  <c r="Q31" i="111"/>
  <c r="Q27" i="111"/>
  <c r="Q23" i="111"/>
  <c r="Q19" i="111"/>
  <c r="Q161" i="111"/>
  <c r="P161" i="111"/>
  <c r="I162" i="111"/>
  <c r="P155" i="111"/>
  <c r="N155" i="111"/>
  <c r="L155" i="111"/>
  <c r="K155" i="111"/>
  <c r="J155" i="111"/>
  <c r="I155" i="111"/>
  <c r="H155" i="111"/>
  <c r="G155" i="111"/>
  <c r="F155" i="111"/>
  <c r="E155" i="111"/>
  <c r="P39" i="111"/>
  <c r="O39" i="111"/>
  <c r="N39" i="111"/>
  <c r="L39" i="111"/>
  <c r="K39" i="111"/>
  <c r="J39" i="111"/>
  <c r="I39" i="111"/>
  <c r="H39" i="111"/>
  <c r="G39" i="111"/>
  <c r="F39" i="111"/>
  <c r="E39" i="111"/>
  <c r="P99" i="111"/>
  <c r="O99" i="111"/>
  <c r="N99" i="111"/>
  <c r="L99" i="111"/>
  <c r="K99" i="111"/>
  <c r="J99" i="111"/>
  <c r="I99" i="111"/>
  <c r="H99" i="111"/>
  <c r="G99" i="111"/>
  <c r="F99" i="111"/>
  <c r="E99" i="111"/>
  <c r="P27" i="111"/>
  <c r="O27" i="111"/>
  <c r="N27" i="111"/>
  <c r="L27" i="111"/>
  <c r="K27" i="111"/>
  <c r="J27" i="111"/>
  <c r="I27" i="111"/>
  <c r="H27" i="111"/>
  <c r="G27" i="111"/>
  <c r="F27" i="111"/>
  <c r="E27" i="111"/>
  <c r="G9" i="112"/>
  <c r="P159" i="111"/>
  <c r="O159" i="111"/>
  <c r="N159" i="111"/>
  <c r="L159" i="111"/>
  <c r="K159" i="111"/>
  <c r="J159" i="111"/>
  <c r="I159" i="111"/>
  <c r="H159" i="111"/>
  <c r="G159" i="111"/>
  <c r="F159" i="111"/>
  <c r="E159" i="111"/>
  <c r="P151" i="111"/>
  <c r="O151" i="111"/>
  <c r="N151" i="111"/>
  <c r="L151" i="111"/>
  <c r="K151" i="111"/>
  <c r="J151" i="111"/>
  <c r="I151" i="111"/>
  <c r="H151" i="111"/>
  <c r="G151" i="111"/>
  <c r="F151" i="111"/>
  <c r="E151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139" i="111"/>
  <c r="O139" i="111"/>
  <c r="N139" i="111"/>
  <c r="L139" i="111"/>
  <c r="K139" i="111"/>
  <c r="J139" i="111"/>
  <c r="G139" i="111"/>
  <c r="F139" i="111"/>
  <c r="E139" i="111"/>
  <c r="P135" i="111"/>
  <c r="O135" i="111"/>
  <c r="N135" i="111"/>
  <c r="L135" i="111"/>
  <c r="K135" i="111"/>
  <c r="J135" i="111"/>
  <c r="I135" i="111"/>
  <c r="G135" i="111"/>
  <c r="F135" i="111"/>
  <c r="E135" i="111"/>
  <c r="P131" i="111"/>
  <c r="O131" i="111"/>
  <c r="N131" i="111"/>
  <c r="L131" i="111"/>
  <c r="K131" i="111"/>
  <c r="J131" i="111"/>
  <c r="I131" i="111"/>
  <c r="H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E123" i="111"/>
  <c r="P119" i="111"/>
  <c r="O119" i="111"/>
  <c r="N119" i="111"/>
  <c r="L119" i="111"/>
  <c r="K119" i="111"/>
  <c r="J119" i="111"/>
  <c r="H119" i="111"/>
  <c r="G119" i="111"/>
  <c r="F119" i="111"/>
  <c r="E119" i="111"/>
  <c r="P111" i="111"/>
  <c r="O111" i="111"/>
  <c r="N111" i="111"/>
  <c r="K111" i="111"/>
  <c r="J111" i="111"/>
  <c r="I111" i="111"/>
  <c r="H111" i="111"/>
  <c r="G111" i="111"/>
  <c r="F111" i="111"/>
  <c r="E111" i="111"/>
  <c r="P107" i="111"/>
  <c r="O107" i="111"/>
  <c r="N107" i="111"/>
  <c r="L107" i="111"/>
  <c r="K107" i="111"/>
  <c r="J107" i="111"/>
  <c r="I107" i="111"/>
  <c r="H107" i="111"/>
  <c r="G107" i="111"/>
  <c r="F107" i="111"/>
  <c r="E107" i="111"/>
  <c r="P103" i="111"/>
  <c r="O103" i="111"/>
  <c r="K103" i="111"/>
  <c r="J103" i="111"/>
  <c r="I103" i="111"/>
  <c r="H103" i="111"/>
  <c r="E103" i="111"/>
  <c r="P95" i="111"/>
  <c r="O95" i="111"/>
  <c r="N95" i="111"/>
  <c r="L95" i="111"/>
  <c r="K95" i="111"/>
  <c r="J95" i="111"/>
  <c r="I95" i="111"/>
  <c r="H95" i="111"/>
  <c r="G95" i="111"/>
  <c r="F95" i="111"/>
  <c r="E95" i="111"/>
  <c r="P91" i="111"/>
  <c r="O91" i="111"/>
  <c r="N91" i="111"/>
  <c r="L91" i="111"/>
  <c r="K91" i="111"/>
  <c r="J91" i="111"/>
  <c r="I91" i="111"/>
  <c r="G91" i="111"/>
  <c r="E91" i="111"/>
  <c r="P87" i="111"/>
  <c r="O87" i="111"/>
  <c r="L87" i="111"/>
  <c r="K87" i="111"/>
  <c r="J87" i="111"/>
  <c r="I87" i="111"/>
  <c r="H87" i="111"/>
  <c r="G87" i="111"/>
  <c r="E87" i="111"/>
  <c r="P83" i="111"/>
  <c r="O83" i="111"/>
  <c r="L83" i="111"/>
  <c r="K83" i="111"/>
  <c r="J83" i="111"/>
  <c r="I83" i="111"/>
  <c r="H83" i="111"/>
  <c r="G83" i="111"/>
  <c r="F83" i="111"/>
  <c r="E83" i="111"/>
  <c r="P79" i="111"/>
  <c r="O79" i="111"/>
  <c r="N79" i="111"/>
  <c r="L79" i="111"/>
  <c r="K79" i="111"/>
  <c r="J79" i="111"/>
  <c r="I79" i="111"/>
  <c r="H79" i="111"/>
  <c r="G79" i="111"/>
  <c r="E79" i="111"/>
  <c r="P75" i="111"/>
  <c r="O75" i="111"/>
  <c r="N75" i="111"/>
  <c r="L75" i="111"/>
  <c r="K75" i="111"/>
  <c r="J75" i="111"/>
  <c r="P71" i="111"/>
  <c r="O71" i="111"/>
  <c r="N71" i="111"/>
  <c r="L71" i="111"/>
  <c r="K71" i="111"/>
  <c r="J71" i="111"/>
  <c r="I71" i="111"/>
  <c r="H71" i="111"/>
  <c r="G71" i="111"/>
  <c r="E71" i="111"/>
  <c r="P63" i="111"/>
  <c r="O63" i="111"/>
  <c r="N63" i="111"/>
  <c r="L63" i="111"/>
  <c r="K63" i="111"/>
  <c r="J63" i="111"/>
  <c r="I63" i="111"/>
  <c r="H63" i="111"/>
  <c r="G63" i="111"/>
  <c r="F63" i="111"/>
  <c r="E63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F75" i="111"/>
  <c r="G75" i="111"/>
  <c r="H75" i="111"/>
  <c r="I75" i="111"/>
  <c r="F87" i="111"/>
  <c r="N87" i="111"/>
  <c r="F91" i="111"/>
  <c r="H91" i="111"/>
  <c r="F103" i="111"/>
  <c r="G103" i="111"/>
  <c r="L103" i="111"/>
  <c r="N103" i="111"/>
  <c r="L111" i="111"/>
  <c r="H139" i="111"/>
  <c r="I139" i="111"/>
  <c r="F71" i="111"/>
  <c r="E75" i="111"/>
  <c r="F79" i="111"/>
  <c r="N83" i="111"/>
  <c r="H135" i="111"/>
  <c r="I119" i="111"/>
  <c r="F43" i="111"/>
  <c r="P19" i="111"/>
  <c r="N19" i="111"/>
  <c r="F19" i="111"/>
  <c r="N15" i="111" l="1"/>
  <c r="E15" i="111"/>
  <c r="J15" i="111"/>
  <c r="P15" i="111"/>
  <c r="I15" i="111"/>
  <c r="M15" i="111"/>
  <c r="L15" i="111"/>
  <c r="H15" i="111"/>
  <c r="O15" i="111"/>
  <c r="F15" i="111"/>
  <c r="K15" i="111"/>
  <c r="G15" i="111"/>
  <c r="D95" i="111"/>
  <c r="Q15" i="111"/>
  <c r="K115" i="111"/>
  <c r="P115" i="111"/>
  <c r="M115" i="111"/>
  <c r="L115" i="111"/>
  <c r="Q115" i="111"/>
  <c r="H115" i="111"/>
  <c r="N115" i="111"/>
  <c r="I115" i="111"/>
  <c r="G115" i="111"/>
  <c r="E115" i="111"/>
  <c r="O115" i="111"/>
  <c r="D47" i="111"/>
  <c r="J115" i="111"/>
  <c r="F115" i="111"/>
  <c r="I161" i="111"/>
  <c r="D75" i="111"/>
  <c r="D43" i="111"/>
  <c r="D79" i="111"/>
  <c r="D63" i="111"/>
  <c r="D27" i="111"/>
  <c r="K162" i="111"/>
  <c r="D139" i="111"/>
  <c r="D131" i="111"/>
  <c r="D159" i="111"/>
  <c r="J162" i="111"/>
  <c r="L161" i="111"/>
  <c r="D107" i="111"/>
  <c r="J161" i="111"/>
  <c r="H161" i="111"/>
  <c r="D83" i="111"/>
  <c r="F162" i="111"/>
  <c r="N161" i="111"/>
  <c r="D119" i="111"/>
  <c r="D123" i="111"/>
  <c r="E162" i="111"/>
  <c r="L162" i="111"/>
  <c r="H162" i="111"/>
  <c r="O161" i="111"/>
  <c r="K161" i="111"/>
  <c r="Q162" i="111"/>
  <c r="Q163" i="111" s="1"/>
  <c r="M162" i="111"/>
  <c r="D127" i="111"/>
  <c r="D151" i="111"/>
  <c r="D111" i="111"/>
  <c r="D135" i="111"/>
  <c r="D147" i="111"/>
  <c r="D155" i="111"/>
  <c r="O162" i="111"/>
  <c r="D91" i="111"/>
  <c r="N162" i="111"/>
  <c r="D103" i="111"/>
  <c r="D87" i="111"/>
  <c r="D99" i="111"/>
  <c r="F161" i="111"/>
  <c r="D14" i="111"/>
  <c r="D39" i="111"/>
  <c r="D19" i="111"/>
  <c r="D31" i="111"/>
  <c r="M161" i="111"/>
  <c r="D35" i="111"/>
  <c r="D71" i="111"/>
  <c r="G162" i="111"/>
  <c r="P162" i="111"/>
  <c r="P163" i="111" s="1"/>
  <c r="D13" i="111"/>
  <c r="G161" i="111"/>
  <c r="E161" i="111"/>
  <c r="D23" i="111"/>
  <c r="K163" i="111" l="1"/>
  <c r="D115" i="111"/>
  <c r="E163" i="111"/>
  <c r="M163" i="111"/>
  <c r="H163" i="111"/>
  <c r="I163" i="111"/>
  <c r="J163" i="111"/>
  <c r="L163" i="111"/>
  <c r="O163" i="111"/>
  <c r="D162" i="111"/>
  <c r="N163" i="111"/>
  <c r="D15" i="111"/>
  <c r="F163" i="111"/>
  <c r="D161" i="111"/>
  <c r="G163" i="111"/>
  <c r="D163" i="111" l="1"/>
</calcChain>
</file>

<file path=xl/sharedStrings.xml><?xml version="1.0" encoding="utf-8"?>
<sst xmlns="http://schemas.openxmlformats.org/spreadsheetml/2006/main" count="4201" uniqueCount="1048">
  <si>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</si>
  <si>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</si>
  <si>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</si>
  <si>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</si>
  <si>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</si>
  <si>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</si>
  <si>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</si>
  <si>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</si>
  <si>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</si>
  <si>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</si>
  <si>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</si>
  <si>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</si>
  <si>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</si>
  <si>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</si>
  <si>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</si>
  <si>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</si>
  <si>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</si>
  <si>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</si>
  <si>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</si>
  <si>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</si>
  <si>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</si>
  <si>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</si>
  <si>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</si>
  <si>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</si>
  <si>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</si>
  <si>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</si>
  <si>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</si>
  <si>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</si>
  <si>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</si>
  <si>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</si>
  <si>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</si>
  <si>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</si>
  <si>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</si>
  <si>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</si>
  <si>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</si>
  <si>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</si>
  <si>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</si>
  <si>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</si>
  <si>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</si>
  <si>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</si>
  <si>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</si>
  <si>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</si>
  <si>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</si>
  <si>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</si>
  <si>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</si>
  <si>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</si>
  <si>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</si>
  <si>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</si>
  <si>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</si>
  <si>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</si>
  <si>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</si>
  <si>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</si>
  <si>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</si>
  <si>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</si>
  <si>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</si>
  <si>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</si>
  <si>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</si>
  <si>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</si>
  <si>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</si>
  <si>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</si>
  <si>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</si>
  <si>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</si>
  <si>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</si>
  <si>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</si>
  <si>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</si>
  <si>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</si>
  <si>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</si>
  <si>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</si>
  <si>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</si>
  <si>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</si>
  <si>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</si>
  <si>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</si>
  <si>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>1.</t>
  </si>
  <si>
    <t>2.</t>
  </si>
  <si>
    <t>3.</t>
  </si>
  <si>
    <t xml:space="preserve">Dział Rozdział </t>
  </si>
  <si>
    <t>§</t>
  </si>
  <si>
    <t xml:space="preserve">Zwiększenie </t>
  </si>
  <si>
    <t>Zmniejszenie</t>
  </si>
  <si>
    <t>Plan po zmianach</t>
  </si>
  <si>
    <t>4.</t>
  </si>
  <si>
    <t>5.</t>
  </si>
  <si>
    <t>6.</t>
  </si>
  <si>
    <t>7.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</si>
  <si>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</si>
  <si>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</si>
  <si>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</si>
  <si>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</si>
  <si>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</si>
  <si>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</si>
  <si>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</si>
  <si>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</si>
  <si>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</si>
  <si>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</si>
  <si>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</si>
  <si>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</si>
  <si>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</si>
  <si>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</si>
  <si>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</t>
  </si>
  <si>
    <t>z pozostałych źródeł</t>
  </si>
  <si>
    <t>*</t>
  </si>
  <si>
    <t>Plan na 2024 r.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</si>
  <si>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</si>
  <si>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Pozostała działalność</t>
  </si>
  <si>
    <t xml:space="preserve"> - plan na 2024 r.</t>
  </si>
  <si>
    <t>751</t>
  </si>
  <si>
    <t>754</t>
  </si>
  <si>
    <t>BEZPIECZEŃSTWO PUBLICZNE I OCHRONA PRZECIWPOŻAROWA</t>
  </si>
  <si>
    <t>URZĘDY NACZELNYCH ORGANÓW WŁADZY PAŃSTWOWEJ, KONTROLI I OCHRONY PRAWA ORAZ SĄDOWNICTWA</t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</si>
  <si>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</t>
    </r>
    <r>
      <rPr>
        <b/>
        <sz val="10"/>
        <color rgb="FF000000"/>
        <rFont val="Calibri"/>
        <family val="2"/>
        <charset val="238"/>
      </rPr>
      <t xml:space="preserve">r </t>
    </r>
    <r>
      <rPr>
        <b/>
        <sz val="10"/>
        <color indexed="8"/>
        <rFont val="Calibri"/>
        <family val="2"/>
        <charset val="238"/>
      </rPr>
      <t>2 "Dochody budżetu Województwa Kujawsko-Pomorskiego wg klasyfikacji budżetowej. Plan na 2024 rok"</t>
    </r>
    <r>
      <rPr>
        <sz val="10"/>
        <color indexed="8"/>
        <rFont val="Calibri"/>
        <family val="2"/>
        <charset val="238"/>
      </rPr>
      <t xml:space="preserve"> do uchwały                         Nr LXIV/898/23 Sejmiku Województwa Kujawsko-Pomorskiego z dnia 18 grudnia 2023 r. w sprawie budżetu województwa na rok 2024 (z późn. zm.), wprowadza się następujące zmiany:</t>
    </r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</si>
  <si>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r. w sprawie budżetu województwa na rok 2024 (z późn. zm.), wprowadza się następujące zmiany: </t>
    </r>
  </si>
  <si>
    <t>Część oświatowa subwencji ogólnej dla jednostek samorządu terytorialnego</t>
  </si>
  <si>
    <t>Subwencje ogólne z budżetu państwa</t>
  </si>
  <si>
    <t>Część rozwojowa subwencji ogólnej dla jednostek samorządu terytorialnego</t>
  </si>
  <si>
    <t>Programy regionalne 2021-2027 finansowane z udziałem środków Europejskiego Funduszu Rozwoju Regionalnego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</si>
  <si>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</si>
  <si>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</si>
  <si>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Programy regionalne 2021-2027 finansowane z udziałem środków Europejskiego Funduszu Społecznego Plus</t>
  </si>
  <si>
    <t>Parki krajobrazowe</t>
  </si>
  <si>
    <t>Wpływy z różnych dochodów</t>
  </si>
  <si>
    <t>0970</t>
  </si>
  <si>
    <t>Nr    /    /24 Sejmiku Województwa</t>
  </si>
  <si>
    <t xml:space="preserve">Nr       /      /24  Sejmiku Województwa </t>
  </si>
  <si>
    <t>Załącznik nr 1 do uchwały</t>
  </si>
  <si>
    <t>z dnia    .03.2024 r.</t>
  </si>
  <si>
    <t>Załącznik nr 2 do uchwały</t>
  </si>
  <si>
    <t xml:space="preserve">z dnia       .03.2024 r. </t>
  </si>
  <si>
    <t>Załącznik nr 3 do uchwały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</si>
  <si>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roku w sprawie budżetu województwa na rok 2024 (z późn. zm.), wprowadza się następujące zmiany:</t>
    </r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</si>
  <si>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</si>
  <si>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</si>
  <si>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</si>
  <si>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</si>
  <si>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</si>
  <si>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</si>
  <si>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</si>
  <si>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</si>
  <si>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</si>
  <si>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</si>
  <si>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</si>
  <si>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</si>
  <si>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i składki od nich naliczane</t>
  </si>
  <si>
    <t>Zadania statutowe</t>
  </si>
  <si>
    <t>OGÓŁEM</t>
  </si>
  <si>
    <t>ROLNICTWO I ŁOWIECTWO</t>
  </si>
  <si>
    <t>01005</t>
  </si>
  <si>
    <t>Prace geodezyjno-urządzeniowe na potrzeby rolnictwa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</si>
  <si>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</si>
  <si>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</si>
  <si>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</si>
  <si>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</si>
  <si>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</si>
  <si>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</si>
  <si>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</si>
  <si>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</si>
  <si>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2007-2013, Program Operacyjny Rybactwo i Morze 2014-2020 oraz Program Fundusze Europejskie dla Rybactwa</t>
  </si>
  <si>
    <t>05095</t>
  </si>
  <si>
    <t>15011</t>
  </si>
  <si>
    <t>Rozwój przedsiębiorczości</t>
  </si>
  <si>
    <t>15013</t>
  </si>
  <si>
    <t>Rozwój kadr nowoczesnej gospodarki i przedsiębiorczości</t>
  </si>
  <si>
    <t>15095</t>
  </si>
  <si>
    <t>60001</t>
  </si>
  <si>
    <t>Krajowe pasażerskie przewozy kolejowe</t>
  </si>
  <si>
    <t>Infrastruktura kolejowa</t>
  </si>
  <si>
    <t>60003</t>
  </si>
  <si>
    <t>Krajowe pasażerskie przewozy autobusowe</t>
  </si>
  <si>
    <t>Lokalny transport zbiorowy</t>
  </si>
  <si>
    <t>60013</t>
  </si>
  <si>
    <t>Drogi publiczne wojewódzkie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</si>
  <si>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</si>
  <si>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</si>
  <si>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</si>
  <si>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</si>
  <si>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</si>
  <si>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</si>
  <si>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</si>
  <si>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</si>
  <si>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</si>
  <si>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Gospodarka gruntami i nieruchomościami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</si>
  <si>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</si>
  <si>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</si>
  <si>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</si>
  <si>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</si>
  <si>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</si>
  <si>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</si>
  <si>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</si>
  <si>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</si>
  <si>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71095</t>
  </si>
  <si>
    <t>72095</t>
  </si>
  <si>
    <t>730</t>
  </si>
  <si>
    <t>SZKOLNICTWO WYŻSZE I NAUKA</t>
  </si>
  <si>
    <t>73014</t>
  </si>
  <si>
    <t>Działalność dydaktyczna i badawcza</t>
  </si>
  <si>
    <t>73095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</si>
  <si>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</si>
  <si>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</si>
  <si>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</si>
  <si>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</si>
  <si>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</si>
  <si>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</si>
  <si>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</si>
  <si>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</si>
  <si>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</si>
  <si>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</si>
  <si>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</si>
  <si>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75109</t>
  </si>
  <si>
    <t>Wybory do rad gmin, rad powiatów i sejmików województw, wybory wójtów, burmistrzów i prezydentów miast oraz referenda gminne, powiatowe i wojewódzkie</t>
  </si>
  <si>
    <t>75212</t>
  </si>
  <si>
    <t>Pozostałe wydatki obronne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</si>
  <si>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</si>
  <si>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</si>
  <si>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</si>
  <si>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</si>
  <si>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</si>
  <si>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</si>
  <si>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</si>
  <si>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</si>
  <si>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</si>
  <si>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</si>
  <si>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</si>
  <si>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</si>
  <si>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</si>
  <si>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</si>
  <si>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</si>
  <si>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</si>
  <si>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</si>
  <si>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</si>
  <si>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</si>
  <si>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</si>
  <si>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</si>
  <si>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</si>
  <si>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</si>
  <si>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</si>
  <si>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</si>
  <si>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</si>
  <si>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</si>
  <si>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</si>
  <si>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</si>
  <si>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</si>
  <si>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</si>
  <si>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</si>
  <si>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80153</t>
  </si>
  <si>
    <t>Zapewnienie uczniom prawa do bezpłatnego dostępu do podręczników, materiałów edukacyjnych lub materiałów ćwiczeniowych</t>
  </si>
  <si>
    <t>80195</t>
  </si>
  <si>
    <t>Szpitale ogólne</t>
  </si>
  <si>
    <t>85117</t>
  </si>
  <si>
    <t>Zakłady opiekuńczo-lecznicze i pielęgnacyjno-opiekuńcze</t>
  </si>
  <si>
    <t>85119</t>
  </si>
  <si>
    <t>Lecznictwo sanatoryjno-klimatyczne</t>
  </si>
  <si>
    <t>Medycyna pracy</t>
  </si>
  <si>
    <t>Programy polityki zdrowotnej</t>
  </si>
  <si>
    <t>Zwalczanie narkomanii</t>
  </si>
  <si>
    <t>Przeciwdziałanie alkoholizmowi</t>
  </si>
  <si>
    <t>Staże i specjalizacje medyczne</t>
  </si>
  <si>
    <t>85179</t>
  </si>
  <si>
    <t>Pomoc zagraniczna</t>
  </si>
  <si>
    <t>Ośrodki wsparcia</t>
  </si>
  <si>
    <t>Zadania w zakresie przeciwdziałania przemocy w rodzinie</t>
  </si>
  <si>
    <t>Regionalne ośrodki polityki społecznej</t>
  </si>
  <si>
    <t>Pomoc dla cudzoziemców</t>
  </si>
  <si>
    <t>POZOSTAŁE ZADANIA W ZAKRESIE POLITYKI SPOŁECZNEJ</t>
  </si>
  <si>
    <t>Rehabilitacja zawodowa i społeczna osób niepełnosprawnych</t>
  </si>
  <si>
    <t>Państwowy Fundusz Rehabilitacji Osób Niepełnosprawnych</t>
  </si>
  <si>
    <t>Fundusz Gwarantowanych Świadczeń Pracowniczych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</si>
  <si>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</si>
  <si>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</si>
  <si>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</si>
  <si>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</si>
  <si>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</si>
  <si>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</si>
  <si>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</si>
  <si>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</si>
  <si>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</si>
  <si>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odpadami komunalnymi</t>
  </si>
  <si>
    <t>Ochrona powietrza atmosferycznego i klimatu</t>
  </si>
  <si>
    <t>Zmniejszenie hałasu i wibracji</t>
  </si>
  <si>
    <t>90015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</si>
  <si>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</si>
  <si>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</si>
  <si>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</si>
  <si>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</si>
  <si>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</si>
  <si>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</si>
  <si>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</si>
  <si>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</si>
  <si>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</si>
  <si>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</si>
  <si>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</si>
  <si>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</si>
  <si>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</si>
  <si>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</si>
  <si>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</si>
  <si>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</si>
  <si>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</si>
  <si>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</si>
  <si>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</si>
  <si>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Załącznik nr 4 do uchwały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</si>
  <si>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2024 rok" </t>
    </r>
    <r>
      <rPr>
        <sz val="10"/>
        <rFont val="Calibri"/>
        <family val="2"/>
        <charset val="238"/>
      </rPr>
      <t>do uchwały Nr LXIV/898/23 Sejmiku Województwa Kujawsko-Pomorskiego z dnia 18 grudnia 2023 roku w sprawie budżetu województwa na rok 2024 (z późn. zm.), wprowadza się następujące zmiany:</t>
    </r>
  </si>
  <si>
    <t xml:space="preserve">Plan na </t>
  </si>
  <si>
    <t>Zwiększenie</t>
  </si>
  <si>
    <t>Plan po</t>
  </si>
  <si>
    <t>Rozdział</t>
  </si>
  <si>
    <t xml:space="preserve">2024 r. </t>
  </si>
  <si>
    <t>zmianach</t>
  </si>
  <si>
    <t>WYDATKI OGÓŁEM</t>
  </si>
  <si>
    <t>Zakup usług pozostałych</t>
  </si>
  <si>
    <t>Wynagrodzenia osobowe pracowników</t>
  </si>
  <si>
    <t>Składki na ubezpieczenia społeczne</t>
  </si>
  <si>
    <t>Składki na Fundusz Pracy oraz Fundusz Solidarnościowy</t>
  </si>
  <si>
    <t>Wpłaty na PPK finansowane przez podmiot zatrudniający</t>
  </si>
  <si>
    <t>Wydatki inwestycyjne jednostek budżetowych</t>
  </si>
  <si>
    <t>Wydatki na zakup i objęcie akcji i udziałów</t>
  </si>
  <si>
    <t>Zakup materiałów i wyposażenia</t>
  </si>
  <si>
    <t>Wynagrodzenia osobowe nauczycieli</t>
  </si>
  <si>
    <t>Dotacja celowa z budżetu na finansowanie lub dofinansowanie kosztów realizacji inwestycji i zakupów inwestycyjnych innych jednostek sektora finansów publicznych</t>
  </si>
  <si>
    <t>Dotacja celowa na pomoc finansową udzielaną między jednostkami samorządu terytorialnego na dofinansowanie własnych zadań inwestycyjnych i zakupów inwestycyjnych</t>
  </si>
  <si>
    <t>Leczenie sanatoryjno-klimatyczne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</si>
  <si>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</si>
  <si>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Dodatkowe wynagrodzenie roczne</t>
  </si>
  <si>
    <t>Wynagrodzenia bezosobowe</t>
  </si>
  <si>
    <t>Zakup środków żywności</t>
  </si>
  <si>
    <t>Zakup energii</t>
  </si>
  <si>
    <t>Opłaty z tytułu zakupu usług telekomunikacyjnych</t>
  </si>
  <si>
    <t>Podróże służbowe krajowe</t>
  </si>
  <si>
    <t>Odpisy na zakładowy fundusz świadczeń socjalnych</t>
  </si>
  <si>
    <t xml:space="preserve">Szkolenia pracowników niebędących członkami korpusu służby cywilnej </t>
  </si>
  <si>
    <t xml:space="preserve">Teatry </t>
  </si>
  <si>
    <t>Dotacja celowa z budżetu dla pozostałych jednostek zaliczanych do sektora finansów publicznych</t>
  </si>
  <si>
    <t>Wydatki osobowe niezaliczone do wynagrodzeń</t>
  </si>
  <si>
    <t>926</t>
  </si>
  <si>
    <t>KULTURA FIZYCZNA</t>
  </si>
  <si>
    <t>Dotacja celowa z budżetu na finansowanie lub dofinansowanie zadań zleconych do realizacji stowarzyszeniom</t>
  </si>
  <si>
    <t>Nagrody o charakterze szczególnym niezaliczone do wynagrodzeń</t>
  </si>
  <si>
    <r>
      <t xml:space="preserve">W załączniku </t>
    </r>
    <r>
      <rPr>
        <b/>
        <sz val="10"/>
        <rFont val="Calibri"/>
        <family val="2"/>
        <charset val="238"/>
      </rPr>
      <t>nr 9 "Wydatki na zadania inwestycyjne. Plan na 2024 rok"</t>
    </r>
    <r>
      <rPr>
        <sz val="10"/>
        <rFont val="Calibri"/>
        <family val="2"/>
        <charset val="238"/>
      </rPr>
      <t xml:space="preserve"> do uchwały Nr LXIV/898/23 Sejmiku Województwa Kujawsko-Pomorskiego z dnia 18 grudnia 2023 roku w sprawie budżetu województwa na rok 2024 (z późn. zm.), wprowadza się następujące zmiany:</t>
    </r>
  </si>
  <si>
    <t>Dział
Rozdział</t>
  </si>
  <si>
    <t>Nazwa zadania inwestycyjnego</t>
  </si>
  <si>
    <t>Okres realizacji</t>
  </si>
  <si>
    <t>Ogólny koszt zadania</t>
  </si>
  <si>
    <t>Przewidywane nakłady poniesione do końca 2023 r.</t>
  </si>
  <si>
    <t>Planowane wydatki</t>
  </si>
  <si>
    <t>Jednostka organizacyjna realizująca zadanie lub koordynująca wykonanie zadania</t>
  </si>
  <si>
    <t>na rok budżetowy 2024</t>
  </si>
  <si>
    <t>z tego źródła finansowania:</t>
  </si>
  <si>
    <t>środki własne Województwa</t>
  </si>
  <si>
    <t>dotacje/środki</t>
  </si>
  <si>
    <t>6a</t>
  </si>
  <si>
    <t>6b</t>
  </si>
  <si>
    <t>x</t>
  </si>
  <si>
    <t>I. 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</si>
  <si>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</si>
  <si>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</si>
  <si>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Zakup elektrycznych zespołów trakcyjnych do wykonywania kolejowych połączeń regionalnych na terenie województwa kujawsko-pomorskiego</t>
  </si>
  <si>
    <t>60002</t>
  </si>
  <si>
    <t xml:space="preserve">Budowa wiaduktów i przystanków kolejowych w bydgosko-toruńskim obszarze metropolitalnym-uzyskanie certyfikatów zgodności dla podsystemów i składników interoperacyjności WE w kolejnictwie </t>
  </si>
  <si>
    <t>Modernizacja dróg</t>
  </si>
  <si>
    <t>Zarząd Dróg Wojewódzkich w Bydgoszczy</t>
  </si>
  <si>
    <t>Wykup gruntu</t>
  </si>
  <si>
    <t>Drogowa Inicjatywa Samorządowa</t>
  </si>
  <si>
    <t>Ograniczenie emisji spalin poprzez rozbudowę dróg rowerowych dla Części 2 - Złotoria-Nowa Wieś-Lubicz Górny - w ciągu drogi wojewódzkiej nr 657 - Budowa kanalizacji deszczowej w miejscowości Nowa Wieś na odcinku ok. 2180 m oraz wykonanie II etapu robót budowlanych</t>
  </si>
  <si>
    <t>Modernizacja dróg kluczowych Regionalnego planu transportowego województwa kujawsko-pomorskiego na lata 2021-2027</t>
  </si>
  <si>
    <t>Roboty dodatkowe i uzupełniające związane z realizacją inwestycji drogowych w ramach Funduszy Europejskich dla Kujaw i Pomorza</t>
  </si>
  <si>
    <t>Modyfikacja przyczółków przeprawy promowej w Solcu Kujawskim i Czarnowie</t>
  </si>
  <si>
    <t>Zakupy inwestycyjne</t>
  </si>
  <si>
    <t xml:space="preserve">Program rewitalizacji i ochrony zadrzewień alejowych przy drogach wojewódzkich </t>
  </si>
  <si>
    <t>Budowa magazynów soli</t>
  </si>
  <si>
    <t>Rozbudowa drogi wojewódzkiej nr 244 polegająca na wykonaniu ścieżki rowerowej i chodników na odcinku Aleksandrowo-Strzelce Górne</t>
  </si>
  <si>
    <t>Rozbudowa drogi wojewódzkiej Nr 255 Pakość-Strzelno od km 2+220 do km 21+910, odc. Rzadkwin-Bławaty od km 18+910 do km 21+910, dł. 3,000 km</t>
  </si>
  <si>
    <t>Przebudowa drogi wojewódzkiej nr 269 Szczerkowo-Izbica Kujawska-Chodecz-Choceń-Kowal, m. Izbica Kujawska od km 17+142 do km 17+765, dł. 0,623 km</t>
  </si>
  <si>
    <t>Przebudowa sieci elektroenergetycznej na potrzeby realizacji projektu pn. Młyn Energii w Grudziądzu"</t>
  </si>
  <si>
    <t>Zakup plotera</t>
  </si>
  <si>
    <t>Wydatki inwestycyjne</t>
  </si>
  <si>
    <t xml:space="preserve">Modernizacja budynków </t>
  </si>
  <si>
    <t>Wykonanie prac modernizacyjnych w nowopowstałych pracowniach gastronomicznych</t>
  </si>
  <si>
    <t>Kujawsko-Pomorskie Centrum Kształcenia Zawodowego w Bydgoszczy</t>
  </si>
  <si>
    <t>Wykonanie instalacji sygnalizacji pożaru</t>
  </si>
  <si>
    <t>Pedagogiczna Biblioteka Wojewódzka w Bydgoszczy</t>
  </si>
  <si>
    <t>Kujawsko-Pomorski Specjalny Ośrodek Szkolno-Wychowawczy im. J. Korczaka w Toruniu</t>
  </si>
  <si>
    <t>85111</t>
  </si>
  <si>
    <t>Budowa instalacji fotowoltaicznej na dachach obiektów Centrum Onkologii w Bydgoszczy</t>
  </si>
  <si>
    <t>Centrum Onkologii w Bydgoszczy</t>
  </si>
  <si>
    <t>Dostosowanie Oddziału Hematologii do transplantologii szpiku kostnego</t>
  </si>
  <si>
    <t>Wojewódzki Szpital Zespolony w Toruniu</t>
  </si>
  <si>
    <t>Podniesienie jakości usług zdrowotnych oraz zwiększenie dostępu do usług medycznych w Wojewódzkim Szpitalu Specjalistycznym we Włocławku - Modernizacja Poradni Położniczo-Ginekologicznej</t>
  </si>
  <si>
    <t>Wojewódzki Szpital Specjalistyczny we Włocławku</t>
  </si>
  <si>
    <t>Modernizacja szpitala w Szubinie - pion szubińskiego Nowego Szpitala w Nakle i w Szubinie - Oddział Chorób Wewnętrznych - wsparcie finansowe</t>
  </si>
  <si>
    <t>85154</t>
  </si>
  <si>
    <t>Podniesienie funkcjonalności WOTUiW w Toruniu</t>
  </si>
  <si>
    <t>Wojewódzki Ośrodek Terapii Uzależnień i Współuzależnienia w Toruniu</t>
  </si>
  <si>
    <t>Pomoc zagraniczna dla społeczności lokalnych i regionalnych na obszarze Ukrainy</t>
  </si>
  <si>
    <t>85217</t>
  </si>
  <si>
    <t>Regionalny Ośrodek Polityki Społecznej w Toruniu</t>
  </si>
  <si>
    <t>Budowa węzła cieplnego</t>
  </si>
  <si>
    <t>85332</t>
  </si>
  <si>
    <t>Modernizacja sieci telefonicznej</t>
  </si>
  <si>
    <t>Wojewódzki Urząd Pracy w Toruniu</t>
  </si>
  <si>
    <t>Zakup przełącznika "core" sieci komputerowej LAN</t>
  </si>
  <si>
    <t>85403</t>
  </si>
  <si>
    <t>Kujawsko-Pomorski Specjalny Ośrodek Szkolno-Wychowawczy nr 2 dla Dzieci i Młodzieży Słabo Słyszącej i Niesłyszącej im. gen. Stanisława Maczka w Bydgoszczy</t>
  </si>
  <si>
    <t>Modernizacja warsztatów kształcenia zawodowego w KPSOSW im. J. Korczaka w Toruniu</t>
  </si>
  <si>
    <t>Zakup pakietu elektronicznego w ramach zadania "Dostrzec to co niewidoczne" - zwiększenie dostępności do edukacji przedszkolnej w ośrodku Braille'a w Bydgoszczy"</t>
  </si>
  <si>
    <t>85410</t>
  </si>
  <si>
    <t>Rozbudowa i modernizacja internatu K-PCKZ w Bydgoszczy - opracowanie dokumentacji</t>
  </si>
  <si>
    <t>92106</t>
  </si>
  <si>
    <t>Opera Nova w Bydgoszczy</t>
  </si>
  <si>
    <t>Modernizacja systemu oświetlenia Sceny na Zapleczu oraz zakup urządzeń oświetleniowych wraz z zakupem maszyny do mgły do Dużej Sceny</t>
  </si>
  <si>
    <t>Teatr im. W. Horzycy w Toruniu</t>
  </si>
  <si>
    <t>Dostosowanie zabytkowego budynku Teatru im. Wilama Horzycy do wymagań ochrony przeciwpożarowej - wykonanie dokumentacji projektowej</t>
  </si>
  <si>
    <t xml:space="preserve">Teatr im. W. Horzycy w Toruniu </t>
  </si>
  <si>
    <t>Kujawsko-Pomorski Teatr Muzyczny w Toruniu</t>
  </si>
  <si>
    <t>92109</t>
  </si>
  <si>
    <t>Zakup wyposażenia</t>
  </si>
  <si>
    <t>Pałac Lubostroń w Lubostroniu</t>
  </si>
  <si>
    <t>Ośrodek Chopinowski w Szafarni</t>
  </si>
  <si>
    <t>Budowa przydomowej oczyszczalni ścieków na potrzeby Ośrodka Chopinowskiego w Szafarni - przygotowanie dokumentacji projektowej</t>
  </si>
  <si>
    <t>Kompleksowe wykonanie klimatyzacji w pomieszczeniach WOAK-u w Młynie Kultury</t>
  </si>
  <si>
    <t>Wojewódzki Ośrodek Animacji Kultury w Toruniu</t>
  </si>
  <si>
    <t>Zakupy inwestycyjne do domu Heleny Grossówny w celu utworzenia miejsca popularyzacji wiedzy artystycznej i o artystach regionu</t>
  </si>
  <si>
    <t>Kujawsko-Pomorskie Centrum Dziedzictwa w Toruniu</t>
  </si>
  <si>
    <t>92110</t>
  </si>
  <si>
    <t>Zakup nowego systemu oświetlenia i klimatyzacji do siedziby Galerii przy Rynku Nowomiejskim 17 w Toruniu</t>
  </si>
  <si>
    <t>Galeria i Ośrodek Plastycznej Twórczości Dziecka w Toruniu</t>
  </si>
  <si>
    <t>Zakup systemu oświetlenia i klimatyzacji do budynku Galerii przy ul. Rabiańskiej 20 w Toruniu</t>
  </si>
  <si>
    <t>Galeria Sztuki "Wozownia" w Toruniu</t>
  </si>
  <si>
    <t>92116</t>
  </si>
  <si>
    <t>Wojewódzka Biblioteka Publiczna-Książnica Kopernikańska w Toruniu</t>
  </si>
  <si>
    <t>Zapewnienie dostępności osobom ze szczególnymi potrzebami w obiektach Książnicy Kopernikańskiej - Książnica dostępna</t>
  </si>
  <si>
    <t>Wojewódzka Biblioteka Publiczna - Książnica Kopernikańska w Toruniu</t>
  </si>
  <si>
    <t>92118</t>
  </si>
  <si>
    <t>Muzeum Archeologiczne w Biskupinie</t>
  </si>
  <si>
    <t>Wykonanie przewiertu i przyłącza wodociągowego</t>
  </si>
  <si>
    <t>Wykonanie instalacji sygnalizacji pożaru dla budynku administracji</t>
  </si>
  <si>
    <t>Budowa zgrody dla koni w skansenie w Kłóbce</t>
  </si>
  <si>
    <t>Muzeum Ziemi Kujawsko-Dobrzyńskiej we Włocławku</t>
  </si>
  <si>
    <t>92195</t>
  </si>
  <si>
    <t>Muzeum Diecezji Bydgoskiej - zakup wyposażenia</t>
  </si>
  <si>
    <t>Park Pamięci Ofiar Zbrodni Pomorskiej 1939</t>
  </si>
  <si>
    <t>92502</t>
  </si>
  <si>
    <t>System informacji geograficznej TPK - zakup licencji</t>
  </si>
  <si>
    <t>Tucholski Park Krajobrazowy</t>
  </si>
  <si>
    <t>Termomodernizacja siedziby ZPKnDW</t>
  </si>
  <si>
    <t>Zespół Parków Krajobrazowych nad Dolną Wisłą</t>
  </si>
  <si>
    <t>Modernizacja zagrody wiejskiej w Dusocinie</t>
  </si>
  <si>
    <t>Wydatki inwestycyjne w ramach zadania pn. "Turystyka bez barier"</t>
  </si>
  <si>
    <t>Wdecki Park Krajobrazowy</t>
  </si>
  <si>
    <t>Opracowanie dokumentacji projektowo-kosztorysowej w ramach zadania pn. "Przygotowanie dokumentacji na potrzeby realizacji projektów w ramach FEdKP 2021-2027"</t>
  </si>
  <si>
    <t>92605</t>
  </si>
  <si>
    <t>Mała architektura i budowa infrastruktury sportowej przy obiektach edukacyjnych - wsparcie finansowe</t>
  </si>
  <si>
    <t>Wsparcie realizacji inicjatyw o charakterze rekreacyjno-sportowym</t>
  </si>
  <si>
    <t>Akademickie Centrum Sportu Politechniki Bydgoskiej - II etap</t>
  </si>
  <si>
    <t>Budowa hali lekkoatletycznej i strzelectwa sportowego na terenie Kompleksu Sportowego Zawisza w Bydgoszczy - pomoc finansowa</t>
  </si>
  <si>
    <t>RAZEM</t>
  </si>
  <si>
    <t>II. Inwestycje wieloletnie</t>
  </si>
  <si>
    <t>Przygotowanie i realizacja zadań w ramach Rządowego Funduszu Rozwoju Dróg</t>
  </si>
  <si>
    <t>2020-2025</t>
  </si>
  <si>
    <t xml:space="preserve">Zarząd Dróg Wojewódzkich w Bydgoszczy </t>
  </si>
  <si>
    <t>Przebudowa drogi wojewódzkiej Nr 251 od km 45+145 do km 46+800 odc. Młodocin-Pturek wraz z przebudową przepustu w km 46+216</t>
  </si>
  <si>
    <t>2019-2024</t>
  </si>
  <si>
    <t>Przebudowa wraz z rozbudową drogi wojewódzkiej Nr 563 Rypin-Żuromin-Mława od km 2+475 do km 16+656. Etap I - Przebudowa drogi wojewódzkiej Nr 563 na odcinku Rypin-Stępowo od km 2+475 do km 10+100</t>
  </si>
  <si>
    <t>2022-2025</t>
  </si>
  <si>
    <t>Przebudowa wraz z rozbudową drogi wojewódzkiej Nr 563 Rypin-Żuromin-Mława od km 2+475 do km 16+656. Etap II - Przebudowa drogi wojewódzkiej Nr 563 na odcinku Stępowo - granica województwa od km 10+100 do km 16+656</t>
  </si>
  <si>
    <t>2023-2024</t>
  </si>
  <si>
    <t>Odnowa nawierzchni drogi wojewódzkiej Nr 243 Mrocza-Koronowo (DK25) odc. Mrocza-Prosperowo od km 0+120 do km 4+320 dł. 4,200 km</t>
  </si>
  <si>
    <t>2022-2024</t>
  </si>
  <si>
    <t>Przebudowa wiaduktu w ciągu drogi wojewódzkiej Nr 240 Chojnice-Świecie w km 64+533 w miejscowości Terespol Pomorski</t>
  </si>
  <si>
    <t>2021-2024</t>
  </si>
  <si>
    <t>Poprawa warunków obsługi i rozwoju terenu Brzeskiej Strefy Gospodarczej poprzez modernizację drogi wojewódzkiej nr 268</t>
  </si>
  <si>
    <t>2023-2026</t>
  </si>
  <si>
    <t>Rozbudowa drogi wojewódzkiej Nr 272 od skrzyżowania z drogą wojewódzką nr 239, drogą powiatową nr 1046C do ul. Szkolnej w Laskowicach na odcinku ok. 990 mb</t>
  </si>
  <si>
    <t>Odnowa nawierzchni DW 269 odcinek Wola Adamowa-Choceń od km 45+540 do km 48+448, dł. 2,908 km</t>
  </si>
  <si>
    <t>Rozbudowa drogi wojewódzkiej Nr 244 Kamieniec-Strzelce Dolne, m. Żołędowo, ul. Jastrzębia od km 30+068 do km 33+342, dł. 3,274 km</t>
  </si>
  <si>
    <t>Poprawa bezpieczeństwa na przejściach dla pieszych na drogach wojewódzkich oraz w obrębie zatok i peronów przystankowych</t>
  </si>
  <si>
    <t>2023-2025</t>
  </si>
  <si>
    <t>Rozbudowa drogi wojewódzkiej Nr 551 Strzyżawa-Unisław-Wąbrzeźno poprzez budowę drogi rowerowej na odcinku Kończewice-Warszewice-Bogusławki</t>
  </si>
  <si>
    <t>Roboty dodatkowe i uzupełniające oraz waloryzacja kosztów inwestycyjnych - ścieżki rowerowe</t>
  </si>
  <si>
    <t>Przebudowa obiektów mostowych w ciągach dróg wojewódzkich</t>
  </si>
  <si>
    <t>Modernizacja dróg wojewódzkich w zakresie wyeliminowania miejsc niebezpiecznych</t>
  </si>
  <si>
    <t>2022-2029</t>
  </si>
  <si>
    <t>Prace projektowe związane z Nową Perspektywą Finansową 2021-2027</t>
  </si>
  <si>
    <t>2021-2025</t>
  </si>
  <si>
    <t>Plan rozwoju sieci drogowej - dokumentacje</t>
  </si>
  <si>
    <t>Budowa obwodnicy miasta Rypina, w tym opracowanie Studium Techniczno-Ekonomiczno-Środowiskowego wraz z uzyskaniem decyzji o środowiskowych uwarunkowaniach zgody na realizację przedsięwzięcia</t>
  </si>
  <si>
    <t>2021-2027</t>
  </si>
  <si>
    <t xml:space="preserve">Budowa obwodnicy Więcborka wraz z opracowaniem Studium Techniczno-Ekonomiczno-Środowiskowego </t>
  </si>
  <si>
    <t>2019-2026</t>
  </si>
  <si>
    <t>Budowa obwodnicy miejscowości Trląg wraz z dokumentacją projektową</t>
  </si>
  <si>
    <t>Budowa obwodnicy Tucholi</t>
  </si>
  <si>
    <t>2022-2027</t>
  </si>
  <si>
    <t>Budowa obwodnicy miasta Brodnicy</t>
  </si>
  <si>
    <t>2022-2026</t>
  </si>
  <si>
    <t>Budowa obwodnicy miejscowości Lisewo</t>
  </si>
  <si>
    <t>Wykonanie aktualizacji dokumentacji technicznej dla zadania pn. "Budowa obwodnicy miasta Brodnicy"</t>
  </si>
  <si>
    <t>Rozbudowa drogi wojewódzkiej nr 534 od miejscowości Ostrowite do skrzyżowania z ul. Kościuszki w Rypinie polegająca na budowie ścieżki pieszo-rowerowej</t>
  </si>
  <si>
    <t>zmiana nazwy 
z: Przebudowa dróg powiatowych w powiecie chełmińskim o długości 10,600 km - wsparcie finansowe
na: Przebudowa dróg powiatowych w powiecie chełmińskim o długości 11.664 km - wsparcie finansowe</t>
  </si>
  <si>
    <t>Przebudowa dróg powiatowych w powiecie wąbrzeskim o długości 23,000 km - wsparcie finansowe</t>
  </si>
  <si>
    <t>60016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</si>
  <si>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</si>
  <si>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t>2018-2024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</si>
  <si>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</si>
  <si>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</si>
  <si>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2016-2039</t>
  </si>
  <si>
    <t>Kultura w zasięgu 3.0 - wkład własny wojewódzkich jednostek organizacyjnych</t>
  </si>
  <si>
    <t>2023-2027</t>
  </si>
  <si>
    <t>Modernizacja i rozbudowa budynku Urzędu Marszałkowskiego - Etap I</t>
  </si>
  <si>
    <t>2009-2025</t>
  </si>
  <si>
    <t>KPCEN we Włocławku - Rozbudowa budynku</t>
  </si>
  <si>
    <t>Zbudowanie systemu koordynacji i monitorowania regionalnych działań na rzecz kształcenia zawodowego, szkolnictwa wyższego oraz uczenia się przez całe życie, w tym uczenia się dorosłych - KPO - zakupy inwestycyjne</t>
  </si>
  <si>
    <t>Przebudowa i nadbudowa budynku B Wojewódzkiego Szpitala Obserwacyjno-Zakaźnego przy ul. Św. Floriana 12 w Bydgoszczy</t>
  </si>
  <si>
    <t>Wojewódzki Szpital Obserwacyjno-Zakaźny w Bydgoszczy</t>
  </si>
  <si>
    <t xml:space="preserve">Opracowanie dokumentacji projektowej dla strategicznych zadań w szpitalach wojewódzkich </t>
  </si>
  <si>
    <t>Rozbudowa WOTUiW w Toruniu - dokumentacja techniczna OOC</t>
  </si>
  <si>
    <t>2024-2025</t>
  </si>
  <si>
    <t>K-PSOSW Nr 2 w Bydgoszczy - Prace związane z dostosowaniem budynku do wymogów p-poż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</si>
  <si>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</si>
  <si>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</si>
  <si>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Rozszerzenie funkcjonalności teatralno-koncertowej poprzez rozbudowę i doposażenie dawnego budynku kinoteatru Grunwald</t>
  </si>
  <si>
    <t>2020-2024</t>
  </si>
  <si>
    <t>92108</t>
  </si>
  <si>
    <t>Rozbudowa Filharmonii Pomorskiej w Bydgoszczy</t>
  </si>
  <si>
    <t>Filharmonia Pomorska im. J. Paderewskiego w Bydgoszczy</t>
  </si>
  <si>
    <t>Adaptacja pomieszczeń piwnicznych w budynku Kujawsko-Pomorskiego Centrum Kultury w Bydgoszczy</t>
  </si>
  <si>
    <t>Kujawsko-Pomorskie Centrum Kultury w Bydgoszczy</t>
  </si>
  <si>
    <t>Uporządkowanie gospodarki wodno-ściekowej i energetycznej w zespole pałacowo-parkowym w Lubostroniu</t>
  </si>
  <si>
    <t>2024-2026</t>
  </si>
  <si>
    <t>Młyn Energii - dostosowanie obiektu Młyna Górnego w Grudziądzu do funkcji kulturalno-edukacyjnych</t>
  </si>
  <si>
    <t>Kujawsko-Pomorskie Centrum Edukacji i Innowacji w Toruniu</t>
  </si>
  <si>
    <t>Budowa jachtu morskiego dla Kujaw i Pomorza</t>
  </si>
  <si>
    <t>Przygotowanie dokumentacji projektowo-kosztorysowej modernizacji budynku przy ul. Czerwona Droga 8 w Toruniu</t>
  </si>
  <si>
    <t>Rozbudowa i dostosowanie budynku Wojewódzkiej Biblioteki Publicznej-Książnicy Kopernikańskiej w Toruniu do nowych funkcji użytkowych</t>
  </si>
  <si>
    <t>Rozbudowa Muzeum Archeologicznego w Biskupinie - I etap dokumentacja</t>
  </si>
  <si>
    <t>Przebudowa budynków MZKiD we Włocławku</t>
  </si>
  <si>
    <t>Muzeum Ziemi Kujawskiej i Dobrzyńskiej we Włocławku</t>
  </si>
  <si>
    <t>Modernizacja budynku przy ul. Odrodzenia 4/6 w Toruniu - przygotowanie dokumentacji projektowej</t>
  </si>
  <si>
    <t>Muzeum Etnograficzne w Toruniu</t>
  </si>
  <si>
    <t>III. Inwestycje ujęte w Regionalnym Programie Operacyjnym Województwa Kujawsko-Pomorskiego 2014-2020</t>
  </si>
  <si>
    <t>IV. Inwestycje ujęte w Programie Fundusze Europejskie dla Kujaw i Pomorza 2021-2027</t>
  </si>
  <si>
    <t>z dnia      .03.2024 r.</t>
  </si>
  <si>
    <t xml:space="preserve">Załącznik nr 5 do uchwały </t>
  </si>
  <si>
    <t xml:space="preserve">Nr    /     /24 Sejmiku Województwa 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</si>
  <si>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2024 rok" </t>
    </r>
    <r>
      <rPr>
        <sz val="10"/>
        <rFont val="Calibri"/>
        <family val="2"/>
        <charset val="238"/>
        <scheme val="minor"/>
      </rPr>
      <t>do uchwały Nr LXIV/898/13 Sejmiku Województwa Kujawsko-Pomorskiego z dnia 18 grudnia 2023 r. w sprawie budżetu województwa na rok 2024 ( z późn.zm.), wprowadza się następujące zmiany:</t>
    </r>
  </si>
  <si>
    <t>Lp.</t>
  </si>
  <si>
    <t>Wyszczególnienie</t>
  </si>
  <si>
    <t>Zmiana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</si>
  <si>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</si>
  <si>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</si>
  <si>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</si>
  <si>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</si>
  <si>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</si>
  <si>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</si>
  <si>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</si>
  <si>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</si>
  <si>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</si>
  <si>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</si>
  <si>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</si>
  <si>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</si>
  <si>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</si>
  <si>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</si>
  <si>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</si>
  <si>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</si>
  <si>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</si>
  <si>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</si>
  <si>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</si>
  <si>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</si>
  <si>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</si>
  <si>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</si>
  <si>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</si>
  <si>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</si>
  <si>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</si>
  <si>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</si>
  <si>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</si>
  <si>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</si>
  <si>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</si>
  <si>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</si>
  <si>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</si>
  <si>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</si>
  <si>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</si>
  <si>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</si>
  <si>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</si>
  <si>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</si>
  <si>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</si>
  <si>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</si>
  <si>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</si>
  <si>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</si>
  <si>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</si>
  <si>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</si>
  <si>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</si>
  <si>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</si>
  <si>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</si>
  <si>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</si>
  <si>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</si>
  <si>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</si>
  <si>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</si>
  <si>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</si>
  <si>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</si>
  <si>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</si>
  <si>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</si>
  <si>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</si>
  <si>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</si>
  <si>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</si>
  <si>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</si>
  <si>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</si>
  <si>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</si>
  <si>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</si>
  <si>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</si>
  <si>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</si>
  <si>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</si>
  <si>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</si>
  <si>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</si>
  <si>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>Plan po zmianie</t>
  </si>
  <si>
    <t>Plan przed zmianą</t>
  </si>
  <si>
    <t xml:space="preserve">Ogółem </t>
  </si>
  <si>
    <t>Działania i projekty realizowane przez beneficjentów zewnętrznych, którym samorząd województwa przekazuje dotacje na współfinansowanie krajowe</t>
  </si>
  <si>
    <t>801
80195</t>
  </si>
  <si>
    <t>Fundusze Europejskie na wsparcie w obszarze rynku pracy, edukacji i włączenia społecznego (IP ZIT)</t>
  </si>
  <si>
    <t>Priorytet 08</t>
  </si>
  <si>
    <t>853
85395</t>
  </si>
  <si>
    <t>Wojewódzki Urząd Pracy
w Toruniu</t>
  </si>
  <si>
    <t xml:space="preserve">Fundusze Europejskie na wsparcie w obszarze rynku pracy, edukacji i włączenia społecznego </t>
  </si>
  <si>
    <t>801.80104
801.80195
851.85195
852.85203
852.85295</t>
  </si>
  <si>
    <t>Fundusze Europejskie na wsparcie w obszarze rynku pracy, edukacji i włączenia społecznego</t>
  </si>
  <si>
    <t xml:space="preserve">
801
80195
</t>
  </si>
  <si>
    <t>Fundusze europejskie na rzecz zwiększenia dostępności regionalnej infrastruktury dla mieszkańców (IP ZIT)</t>
  </si>
  <si>
    <t>Priorytet 06</t>
  </si>
  <si>
    <t>801.80104
801.80195
852.85295</t>
  </si>
  <si>
    <t>Fundusze europejskie na rzecz zwiększenia dostępności regionalnej infrastruktury dla mieszkańców</t>
  </si>
  <si>
    <t>900
90095</t>
  </si>
  <si>
    <t>Fundusze europejskie na wzmacnianie potencjałów endogenicznych regionu (IP ZIT)</t>
  </si>
  <si>
    <t>Priorytet 05</t>
  </si>
  <si>
    <t xml:space="preserve">Fundusze europejskie na wzmacnianie potencjałów endogenicznych regionu </t>
  </si>
  <si>
    <t xml:space="preserve">Wydatki realizowane w ramach pomocy technicznej </t>
  </si>
  <si>
    <t>2023 - 2025</t>
  </si>
  <si>
    <t>853
85332</t>
  </si>
  <si>
    <t>Wojewódzki Urząd Pracy 
w Toruniu</t>
  </si>
  <si>
    <t>Skuteczna informacja i komunikacja FEdKP</t>
  </si>
  <si>
    <t>10.02</t>
  </si>
  <si>
    <t>2023 - 2024</t>
  </si>
  <si>
    <t>750
75095</t>
  </si>
  <si>
    <t xml:space="preserve">Urząd Marszałkowski w Toruniu </t>
  </si>
  <si>
    <t>Skuteczna informacja i komunikacja FEdKP (ZIT Bydgoszcz)</t>
  </si>
  <si>
    <t>750
75018</t>
  </si>
  <si>
    <t>Wsparcie procesu zarządzania i wdrażania FEdKP</t>
  </si>
  <si>
    <t>10.01</t>
  </si>
  <si>
    <t>Wsparcie procesu zarządzania i wdrażania FEdKP (ZIT Bydgoszcz)</t>
  </si>
  <si>
    <t>Wydatki realizowane w ramach pomocy technicznej</t>
  </si>
  <si>
    <t>Wydatki realizowane i nadzorowane przez wojewódzkie jednostki organizacyjne</t>
  </si>
  <si>
    <t>2024 - 2026</t>
  </si>
  <si>
    <t>855
85595</t>
  </si>
  <si>
    <t>Regionalny Ośrodek Polityki Społecznej
 w Toruniu</t>
  </si>
  <si>
    <t>Rodzina w centrum Etap I</t>
  </si>
  <si>
    <t>08.25</t>
  </si>
  <si>
    <t>852
85295</t>
  </si>
  <si>
    <t>Trampolina 4 - etap I</t>
  </si>
  <si>
    <t>2023 - 2026</t>
  </si>
  <si>
    <t>Wykluczenie - nie ma MOWY! 2 - etap I"</t>
  </si>
  <si>
    <t>2024 - 2029</t>
  </si>
  <si>
    <t>Opieka długoterminowa - kształenie kadr Etap I</t>
  </si>
  <si>
    <t>08.24</t>
  </si>
  <si>
    <t>Kujawsko-Pomorska Teleopieka Etap I</t>
  </si>
  <si>
    <t>851
85149</t>
  </si>
  <si>
    <t>Opracowanie programów profilaktycznych zapobiegających chorobom stanowiącym poważny problem w regionie</t>
  </si>
  <si>
    <t>Kierunek - Integracja</t>
  </si>
  <si>
    <t>08.23</t>
  </si>
  <si>
    <t>Rozwój NGO siłą Kujaw i Pomorza</t>
  </si>
  <si>
    <t>08.21</t>
  </si>
  <si>
    <t>150
15013</t>
  </si>
  <si>
    <t>Kierunek - Rozwój</t>
  </si>
  <si>
    <t>08.19</t>
  </si>
  <si>
    <t>854
85416</t>
  </si>
  <si>
    <t>Prymus Pomorza i Kujaw II</t>
  </si>
  <si>
    <t>08.18</t>
  </si>
  <si>
    <t>Zawodowe Talenty Kujaw i Pomorza</t>
  </si>
  <si>
    <t>801
80104</t>
  </si>
  <si>
    <t>Urząd Marszałkowski w Toruniu /KPCEN w Bydgoszczy</t>
  </si>
  <si>
    <t>Dwujęzyczne przedszkolaki Kujaw i Pomorza</t>
  </si>
  <si>
    <t>08.11</t>
  </si>
  <si>
    <t>2024 - 2025</t>
  </si>
  <si>
    <t>Zdrowiej w pracy i po pracy - II edycja</t>
  </si>
  <si>
    <t>08.08</t>
  </si>
  <si>
    <t>851
85195</t>
  </si>
  <si>
    <t>Zdrowo Zakręceni</t>
  </si>
  <si>
    <t>Opracowanie programów profilaktycznych dot. chorób związanych z miejscem pracy oraz programów rehabilitacji medycznej</t>
  </si>
  <si>
    <t>8.08</t>
  </si>
  <si>
    <t>2022 - 2024</t>
  </si>
  <si>
    <t>Przebudowa budynków oraz remont przy ul. M. Skłodowskiej-Curie 27/29 w Toruniu na potrzeby powstania Regionalnego Centrum Wsparcia  i Opieki dla osób z niepełnosprawnością</t>
  </si>
  <si>
    <t>06.08</t>
  </si>
  <si>
    <t>600
60013</t>
  </si>
  <si>
    <t>Zarząd Dróg Wojewódzkich 
w Bydgoszczy</t>
  </si>
  <si>
    <t>Budowa II etapu obwodnicy Mogilna</t>
  </si>
  <si>
    <t>04.03</t>
  </si>
  <si>
    <t>Przebudowa wraz z rozbudową drogi wojewódzkiej Nr 270 Brześć Kujawski - Izbica Kujawska - Koło od km 0+000 do km 29+023. Etap I od km 1+100 do km 7+762</t>
  </si>
  <si>
    <t>Rozbudowa drogi wojewódzkiej Nr 270 Brześć Kujawski - Izbica Kujawska - Koło od km 0+000 do km 29+023 - Budowa obwodnicy m. Lubraniec</t>
  </si>
  <si>
    <t>Przebudowa wraz z rozbudową drogi wojewódzkiej Nr 254 Brzoza - Łabiszyn - Barcin - Mogilno - Wylatowo (odcinek Brzoza - Barcin). Odcinek II od km 13+280 do km 22+400</t>
  </si>
  <si>
    <t>Przebudowa wraz z rozbudową drogi wojewódzkiej Nr 254 Brzoza - Łabiszyn - Barcin - Mogilno - Wylatowo (odcinek Brzoza - Barcin). Odcinek I od km 0+069 do km 13+280</t>
  </si>
  <si>
    <t>750
75075</t>
  </si>
  <si>
    <t>Kujawy + Pomorze - promocja potencjału gospodarczego regionu - edycja III</t>
  </si>
  <si>
    <t>01.03</t>
  </si>
  <si>
    <t>2023 - 2027</t>
  </si>
  <si>
    <t>720
72095</t>
  </si>
  <si>
    <t>Kultura w zasięgu 3.0</t>
  </si>
  <si>
    <t>01.02</t>
  </si>
  <si>
    <t>Kujawsko-pomorskie e-Zdrowie 3.0</t>
  </si>
  <si>
    <t>Infostrada Kujaw i Pomorza 3.0</t>
  </si>
  <si>
    <t>20=21+22</t>
  </si>
  <si>
    <t>17=18+19</t>
  </si>
  <si>
    <t>14=15+16</t>
  </si>
  <si>
    <t>13=14+17+20</t>
  </si>
  <si>
    <t>10=11+12</t>
  </si>
  <si>
    <t>9=10+13</t>
  </si>
  <si>
    <t>8a</t>
  </si>
  <si>
    <t>Inne publiczne</t>
  </si>
  <si>
    <t>Inwestycyjne</t>
  </si>
  <si>
    <t>Bieżące</t>
  </si>
  <si>
    <t>Ogólem</t>
  </si>
  <si>
    <t xml:space="preserve">Bieżące </t>
  </si>
  <si>
    <t>Środki własne</t>
  </si>
  <si>
    <t>Budżet Województwa</t>
  </si>
  <si>
    <t>Budżet państwa</t>
  </si>
  <si>
    <t>BP</t>
  </si>
  <si>
    <t>Krajowy wkład publiczny</t>
  </si>
  <si>
    <t>Unia Europejska</t>
  </si>
  <si>
    <t>Wydatki
ogółem</t>
  </si>
  <si>
    <t>UE</t>
  </si>
  <si>
    <t>Wydatki 2024</t>
  </si>
  <si>
    <t>Przewidywane wykonanie do końca 2023 r. w tym:</t>
  </si>
  <si>
    <t>Wydatki całkowite
 w tym:</t>
  </si>
  <si>
    <t>Klasyfikacja budżetowa
Dział
Rozdział</t>
  </si>
  <si>
    <t>Realizator/
instytucja wdrażająca</t>
  </si>
  <si>
    <t>Nazwa Projektu</t>
  </si>
  <si>
    <t xml:space="preserve">Program/ Działanie </t>
  </si>
  <si>
    <t>L.p.</t>
  </si>
  <si>
    <r>
      <t xml:space="preserve">W załączniku nr 7 pn. </t>
    </r>
    <r>
      <rPr>
        <b/>
        <sz val="14"/>
        <rFont val="Calibri"/>
        <family val="2"/>
        <charset val="238"/>
        <scheme val="minor"/>
      </rPr>
      <t>"Projekty i działania realizowane w ramach Programu Fundusze Europejskie dla Kujaw i Pomorza 2021-2027. Plan na 2024 rok"</t>
    </r>
    <r>
      <rPr>
        <sz val="14"/>
        <rFont val="Calibri"/>
        <family val="2"/>
        <charset val="238"/>
        <scheme val="minor"/>
      </rPr>
      <t xml:space="preserve"> do uchwały LXIV/898/23 Sejmiku Województwa Kujawsko-Pomorskiego z dnia 18 grudnia 2023 r. w sprawie budżetu województwa (ze zm.) na rok 2024 wprowadza się następujące zmiany: </t>
    </r>
  </si>
  <si>
    <t>Nr    /      /24 Sejmiku Województwa</t>
  </si>
  <si>
    <t>Załącznik nr 6 do uchwały</t>
  </si>
  <si>
    <t>z dnia       .03.2024 r.</t>
  </si>
  <si>
    <t xml:space="preserve">Wydatki realizowane przez wojewódzkie jednostki organizacyjne </t>
  </si>
  <si>
    <t>PPTFE</t>
  </si>
  <si>
    <t>Punkty Informacyjne Funduszy Europejskich WK-P</t>
  </si>
  <si>
    <t>FERS
Działanie 4.13</t>
  </si>
  <si>
    <t>Koordynacja spójnej polityki społecznej Kujaw i Pomorza</t>
  </si>
  <si>
    <t>ROPS
w Toruniu</t>
  </si>
  <si>
    <t>2023 - 2028</t>
  </si>
  <si>
    <t xml:space="preserve">PROW
Pomoc Techniczna </t>
  </si>
  <si>
    <t>Schemat I - Wzmocnienie systemu wdrażania Programu</t>
  </si>
  <si>
    <t>010
01041</t>
  </si>
  <si>
    <t>2015 - 2025</t>
  </si>
  <si>
    <t>Schemat II - Wsparcie systemu funkcjonowania krajowej sieci obszarów wiejskich oraz realizacja działań informacyjno-promocyjnych PROW 2014-2020 (działania informacyjno-promocyjne)</t>
  </si>
  <si>
    <t>2015 - 2024</t>
  </si>
  <si>
    <t>Schemat II - Wsparcie systemu funkcjonowania krajowej sieci obszarów wiejskich oraz realizacja działań informacyjno-promocyjnych PROW 2014-2020  (krajowa sieć obszarów wiejskich)</t>
  </si>
  <si>
    <t>FER
Pomoc Techniczna</t>
  </si>
  <si>
    <t>Pomoc Techniczna Programu Fundusze Europejskie  dla Rybactwa na lata 2021-2027</t>
  </si>
  <si>
    <t>050
05011</t>
  </si>
  <si>
    <t>INTERREG (Europa)</t>
  </si>
  <si>
    <t>CARES</t>
  </si>
  <si>
    <t>Urząd Marszałkowski w Toruniu/ROPS w Toruniu</t>
  </si>
  <si>
    <t>INTERREG (Europa Środkowa)</t>
  </si>
  <si>
    <t>TeBiCE</t>
  </si>
  <si>
    <t>Horyzont Europa</t>
  </si>
  <si>
    <t>DANUBE4all</t>
  </si>
  <si>
    <t>2024 - 2027</t>
  </si>
  <si>
    <t>INTERREG Europa</t>
  </si>
  <si>
    <t>RIWET</t>
  </si>
  <si>
    <t>2024 - 2028</t>
  </si>
  <si>
    <t>GreenSPAS</t>
  </si>
  <si>
    <t>REliHE</t>
  </si>
  <si>
    <t>921
92195</t>
  </si>
  <si>
    <t>FISSH</t>
  </si>
  <si>
    <t>150
15095</t>
  </si>
  <si>
    <t>Załącznik nr 7 do uchwały</t>
  </si>
  <si>
    <r>
      <t xml:space="preserve">W załączniku nr 8 pn. </t>
    </r>
    <r>
      <rPr>
        <b/>
        <sz val="16"/>
        <rFont val="Calibri"/>
        <family val="2"/>
        <charset val="238"/>
        <scheme val="minor"/>
      </rPr>
      <t xml:space="preserve">"Pozostałe projekty i działania realizowane ze środków zagranicznych. Plan na 2024 rok" </t>
    </r>
    <r>
      <rPr>
        <sz val="16"/>
        <rFont val="Calibri"/>
        <family val="2"/>
        <charset val="238"/>
        <scheme val="minor"/>
      </rPr>
      <t xml:space="preserve">do uchwały LXIV/898/23 Sejmiku Województwa Kujawsko-Pomorskiego z dnia 18 grudnia 2023 r. w sprawie budżetu województwa na rok 2024 (ze zm.) wprowadza się następujące zmiany: </t>
    </r>
  </si>
  <si>
    <t>Załącznik nr 8 do uchwały</t>
  </si>
  <si>
    <t>Załącznik nr 9 do uchwały Nr    /      /24</t>
  </si>
  <si>
    <t xml:space="preserve">                                                                                                                             </t>
  </si>
  <si>
    <t xml:space="preserve">Sejmiku Województwa z dnia    .03.2024 r.     </t>
  </si>
  <si>
    <r>
      <t>W załączniku nr 10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2024 rok"</t>
    </r>
    <r>
      <rPr>
        <sz val="12"/>
        <rFont val="Calibri"/>
        <family val="2"/>
        <charset val="238"/>
        <scheme val="minor"/>
      </rPr>
      <t xml:space="preserve"> do uchwały Nr LXIV/898/23 Sejmiku Województwa Kujawsko-Pomorskiego z dnia 18 grudnia 2023 r. w sprawie budżetu województwa na rok 2024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</si>
  <si>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</si>
  <si>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</si>
  <si>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</si>
  <si>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</si>
  <si>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</si>
  <si>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Priorytet/
Działanie</t>
  </si>
  <si>
    <t>inwestycje</t>
  </si>
  <si>
    <t>bieżące</t>
  </si>
  <si>
    <t xml:space="preserve"> I DOTACJE PRZEDMIOTOWE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</si>
  <si>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</si>
  <si>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</si>
  <si>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</si>
  <si>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</si>
  <si>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</si>
  <si>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</si>
  <si>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</si>
  <si>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 - działalność statutowa</t>
  </si>
  <si>
    <t>Opera Nova w Bydgoszczy - działalność statutowa</t>
  </si>
  <si>
    <t>Kujawsko-Pomorski Teatr Muzyczny w Toruniu - działalność statutowa</t>
  </si>
  <si>
    <t>Filharmonia Pomorska w Bydgoszczy - działalność statutowa</t>
  </si>
  <si>
    <t>Wojewódzki Ośrodek Animacji Kultury w Toruniu - działalność statutowa</t>
  </si>
  <si>
    <t>Kujawsko-Pomorskie Centrum Kultury w Bydgoszczy - działalność statutowa</t>
  </si>
  <si>
    <t>Kujawsko-Pomorskie Centrum Dziedzictwa w Toruniu - działalność statutowa</t>
  </si>
  <si>
    <t>Kujawsko-Pomorskie Centrum Edukacji i Innowacji w Toruniu - działalność statutowa</t>
  </si>
  <si>
    <t>Ośrodek Chopinowski w Szafarni - działalność statutowa, w tym finansowana:</t>
  </si>
  <si>
    <t xml:space="preserve"> - ze środków własnych Województwa</t>
  </si>
  <si>
    <t xml:space="preserve"> - ze środków Gminy Radomin</t>
  </si>
  <si>
    <t>Pałac Lubostroń w Lubostroniu - działalność statutowa</t>
  </si>
  <si>
    <t>Galeria Sztuki "Wozownia" w Toruniu - działalność statutowa</t>
  </si>
  <si>
    <t>Galeria i Ośrodek Plastycznej Twórczości Dziecka w Torunia - działalność statutowa</t>
  </si>
  <si>
    <t>92113</t>
  </si>
  <si>
    <t>Centrum Sztuki Współczesnej "Znaki Czasu" - działalność statutowa</t>
  </si>
  <si>
    <t>Wojewódzka i Miejska Biblioteka Publiczna w Bydgoszczy - działalność statutowa, w tym finansowana:</t>
  </si>
  <si>
    <t xml:space="preserve"> - ze środków Miasta Bydgoszczy</t>
  </si>
  <si>
    <t>Wojewódzka Biblioteka Publiczna - Książnica Kopernikańska w Toruniu - działalność statutowa, w tym finansowana:</t>
  </si>
  <si>
    <t xml:space="preserve"> - ze środków Miasta Torunia</t>
  </si>
  <si>
    <t>Muzeum Etnograficzne w Toruniu - działalność statutowa</t>
  </si>
  <si>
    <t>Muzeum Ziemi Kujawskiej i Dobrzyńskiej we Włocławku - działalność statutowa</t>
  </si>
  <si>
    <t>Muzeum Archeologiczne w Biskupinie - działalność statutowa</t>
  </si>
  <si>
    <t xml:space="preserve"> III DOTACJE CELOWE</t>
  </si>
  <si>
    <t xml:space="preserve"> Na zadania realizowane w ramach Regionalnego Programu Operacyjnego WK-P 2014-2020</t>
  </si>
  <si>
    <t>Budowa kujawsko-pomorskiego systemu udostępniania elektronicznej dokumentacji medycznej - II etap</t>
  </si>
  <si>
    <t>1.5.2</t>
  </si>
  <si>
    <t>Wsparcie umiędzynarodowienia kujawsko-pomorskich MŚP oraz promocja potencjału gospodarczego regionu</t>
  </si>
  <si>
    <t>Wzmocnienie systemów ratownictwa chemiczno-ekologicznego i służb ratowniczych</t>
  </si>
  <si>
    <t>10.2.2</t>
  </si>
  <si>
    <t>Kształcenie ogólne</t>
  </si>
  <si>
    <t>10.2.3</t>
  </si>
  <si>
    <t>Kształcenie zawodowe</t>
  </si>
  <si>
    <t>6.1.1</t>
  </si>
  <si>
    <t>Inwestycje w infrastrukturę zdrowotną</t>
  </si>
  <si>
    <t>85149</t>
  </si>
  <si>
    <t>8.6.2</t>
  </si>
  <si>
    <t>Regionalne programy polityki zdrowotnej i profilaktyczne</t>
  </si>
  <si>
    <t>85195</t>
  </si>
  <si>
    <t>8.6.1</t>
  </si>
  <si>
    <t>Wsparcie na rzecz wydłużenia aktywności zawodowej mieszkańców</t>
  </si>
  <si>
    <t>9.3.1</t>
  </si>
  <si>
    <t>Rozwój usług zdrowotnych</t>
  </si>
  <si>
    <t>85203</t>
  </si>
  <si>
    <t>9.4.1</t>
  </si>
  <si>
    <t>Rozwój podmiotów sektora ekonomii społecznej</t>
  </si>
  <si>
    <t>85295</t>
  </si>
  <si>
    <t>6.1.2</t>
  </si>
  <si>
    <t>Inwestycje w infrastrukturę społeczną</t>
  </si>
  <si>
    <t>9.2.1</t>
  </si>
  <si>
    <t>Aktywne włączenie społeczne</t>
  </si>
  <si>
    <t>9.3.2</t>
  </si>
  <si>
    <t>Rozwój usług społecznych</t>
  </si>
  <si>
    <t>3.4</t>
  </si>
  <si>
    <t>Zrównoważona mobilność miejska i promowanie strategii niskoemisyjnych</t>
  </si>
  <si>
    <t>90095</t>
  </si>
  <si>
    <t>3.3</t>
  </si>
  <si>
    <t>Efektywność energetyczna w sektorze publicznym i mieszkaniowym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</si>
  <si>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</si>
  <si>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</si>
  <si>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</si>
  <si>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</si>
  <si>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</si>
  <si>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</si>
  <si>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 xml:space="preserve"> Na zadania realizowane w ramach Programu Fundusze Europejskie dla Kujaw i Pomorza 2021-2027</t>
  </si>
  <si>
    <t>1.02</t>
  </si>
  <si>
    <t>Kujawsko-Pomorskie e-Zdrowie 3.0</t>
  </si>
  <si>
    <t>10.1</t>
  </si>
  <si>
    <t>Działanie FEKP.10.01 Wsparcie procesu zarządzania i wdrażania FEDKP</t>
  </si>
  <si>
    <t>10.2</t>
  </si>
  <si>
    <t>Działanie FEKP.10.02 Skuteczna informacja i komunikacja FEDKP</t>
  </si>
  <si>
    <t>80104</t>
  </si>
  <si>
    <t>06</t>
  </si>
  <si>
    <t>Priorytet FEKP.06 Fundusze europejskie na rzecz zwiększenia dostępności regionalnej infrastruktury dla mieszkańców</t>
  </si>
  <si>
    <t>08</t>
  </si>
  <si>
    <t>Priorytet FEKP.08 Fundusze europejskie na wsparcie w obszarze rynku pracy, edukacji i włączenia społecznego</t>
  </si>
  <si>
    <t>8.11</t>
  </si>
  <si>
    <t>Priorytet FEKP.06 Fundusze europejskie na rzecz zwiększenia dostępności regionalnej infrastruktury dla mieszkańców (IP ZIT)</t>
  </si>
  <si>
    <t>Priorytet FEKP.08 Fundusze europejskie na wsparcie w obszarze rynku pracy, edukacji i włączenia społecznego (IP ZIT)</t>
  </si>
  <si>
    <t>8.24</t>
  </si>
  <si>
    <t>Opieka długoterminowa - kształcenie kadr Etap I</t>
  </si>
  <si>
    <t>8.25</t>
  </si>
  <si>
    <t>Wykluczenie - nie ma MOWy!2 - etap I</t>
  </si>
  <si>
    <t>85395</t>
  </si>
  <si>
    <t>8.21</t>
  </si>
  <si>
    <t>85595</t>
  </si>
  <si>
    <t>05</t>
  </si>
  <si>
    <t>Priorytet FEKP.05 Fundusze europejskie na wzmacnianie potencjałów endogenicznych regionu</t>
  </si>
  <si>
    <t>Priorytet FEKP.05 Fundusze europejskie na wzmocnienie potencjałów endogenicznych regionu (IP ZIT)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</si>
  <si>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</si>
  <si>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</si>
  <si>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</si>
  <si>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</si>
  <si>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r>
      <t xml:space="preserve">Poprawa kondycji i warunków sanitarnych rodzin pszczelich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</si>
  <si>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</si>
  <si>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</si>
  <si>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</si>
  <si>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rPr>
        <sz val="10"/>
        <color indexed="8"/>
        <rFont val="Calibri"/>
        <family val="2"/>
        <charset val="238"/>
        <scheme val="minor"/>
      </rPr>
      <t>Rozbudowa drogi wojewódzkiej nr 534 od miejscowości Ostrowite do skrzyżowania z ul. Kościuszki w Rypinie polegająca na budowie ścieżki pieszo-rowerowej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</si>
  <si>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</si>
  <si>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rPr>
        <b/>
        <sz val="10"/>
        <color rgb="FF000000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Przebudowa dróg powiatowych w powiecie chełmińskim o długości 10,600 km - </t>
    </r>
    <r>
      <rPr>
        <b/>
        <i/>
        <sz val="10"/>
        <color rgb="FF000000"/>
        <rFont val="Calibri"/>
        <family val="2"/>
        <charset val="238"/>
        <scheme val="minor"/>
      </rPr>
      <t>wsparcie finansowe (IW)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b/>
        <sz val="10"/>
        <color rgb="FF000000"/>
        <rFont val="Calibri"/>
        <family val="2"/>
        <charset val="238"/>
        <scheme val="minor"/>
      </rPr>
      <t>na: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>Przebudowa dróg powiatowych w powiecie chełmińskim o długości 11,664 km</t>
    </r>
    <r>
      <rPr>
        <i/>
        <sz val="10"/>
        <color rgb="FF000000"/>
        <rFont val="Calibri"/>
        <family val="2"/>
        <charset val="238"/>
        <scheme val="minor"/>
      </rPr>
      <t xml:space="preserve"> - </t>
    </r>
    <r>
      <rPr>
        <b/>
        <i/>
        <sz val="10"/>
        <color rgb="FF000000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</si>
  <si>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</si>
  <si>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</si>
  <si>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</si>
  <si>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 xml:space="preserve">Zadania w zakresie turystyki i krajoznawstwa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</si>
  <si>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Laboratorium myśli św. Jana Pawła II</t>
  </si>
  <si>
    <t>Centrum Badania Historii "Solidarności" i Oporu Społecznego w PRL</t>
  </si>
  <si>
    <r>
      <t xml:space="preserve">Działalność na rzecz organizacji pozarządowych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</si>
  <si>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</si>
  <si>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Budowa instalacji fotowoltaicznej na dachach obiektów Centrum Onkologii w Bydgoszczy
</t>
    </r>
    <r>
      <rPr>
        <i/>
        <sz val="10"/>
        <color indexed="8"/>
        <rFont val="Calibri"/>
        <family val="2"/>
        <charset val="238"/>
        <scheme val="minor"/>
      </rPr>
      <t>Centrum Onkologii w Bydgoszczy</t>
    </r>
  </si>
  <si>
    <r>
      <t xml:space="preserve">Dostosowanie Oddziału Hematologii do transplantologii szpiku kostnego
</t>
    </r>
    <r>
      <rPr>
        <i/>
        <sz val="10"/>
        <color indexed="8"/>
        <rFont val="Calibri"/>
        <family val="2"/>
        <charset val="238"/>
        <scheme val="minor"/>
      </rPr>
      <t>Wojewódzki Szpital Zespolony im. Ludwika Rydygiera w Toruniu</t>
    </r>
  </si>
  <si>
    <r>
      <t xml:space="preserve">Podniesienie jakości usług zdrowotnych oraz zwiększenie dostępu do usług medycznych w Wojewódzkim Szpitalu Specjalistycznym we Włocławku - Modernizacja Poradni Położniczo-Ginekologicznej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</si>
  <si>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Modernizacja szpitala w Szubinie - pion szubińskiego Nowego Szpitala w Nakle i w Szubinie - Oddział Chorób Wewnętrznych - </t>
    </r>
    <r>
      <rPr>
        <b/>
        <i/>
        <sz val="10"/>
        <color rgb="FF000000"/>
        <rFont val="Calibri"/>
        <family val="2"/>
        <charset val="238"/>
        <scheme val="minor"/>
      </rPr>
      <t>wsparcie finansowe</t>
    </r>
  </si>
  <si>
    <t>Województwo Promujące Zdrowie</t>
  </si>
  <si>
    <t>Program polityki zdrowotnej z zakresu wsparcia leczenia niepłodności metodą zapłodnienia pozaustrojowego dla mieszkańców województwa kujawsko-pomorskiego</t>
  </si>
  <si>
    <t>85153</t>
  </si>
  <si>
    <r>
      <t xml:space="preserve">Przeciwdziałanie narkomanii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</si>
  <si>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Przeciwdziałanie alkoholizmowi i innym uzależnieniom</t>
  </si>
  <si>
    <r>
      <t>Aktywizacja środowisk wiejskich w zakresie rozwiązywania problemów alkoholowych i narkomanii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</si>
  <si>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Rozwiązywanie problemów alkoholowych w województwie kujawsko-pomorskim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</si>
  <si>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</si>
  <si>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Remont pokrycia dachowego w budynku górnym OOC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</si>
  <si>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Rozbudowa WOTUiW w Toruniu - dokumentacja techniczna OOC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</si>
  <si>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Ochrona i promocja zdrowia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</si>
  <si>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Projekt Cares (Interreg Europa)</t>
  </si>
  <si>
    <t>85205</t>
  </si>
  <si>
    <t xml:space="preserve">Wojewódzki program przeciwdziałania przemocy w rodzinie dla województwa kujawsko-pomorskiego do roku 2026 </t>
  </si>
  <si>
    <r>
      <t xml:space="preserve">Przeciwdziałanie przemocy domowej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</si>
  <si>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</si>
  <si>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</si>
  <si>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</si>
  <si>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</si>
  <si>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 xml:space="preserve">Budowanie niezależności i włączenia społecznego osób z niepełnosprawnościami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</si>
  <si>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85415</t>
  </si>
  <si>
    <t xml:space="preserve">Stypendia dla uczniów </t>
  </si>
  <si>
    <t>85509</t>
  </si>
  <si>
    <r>
      <t xml:space="preserve">Wspieranie działań z zakresu opieki adopcyjno-wychowawczej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</si>
  <si>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aktywizacji i integracji społecznej seniorów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</si>
  <si>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Wsparcie działań z zakresu opieki nad osobami przewlekle chorymi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</si>
  <si>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rodzin w wypełnianiu funkcji rodzicielskich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</si>
  <si>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zajęć rozwojowych dla dzieci i młodzieży zagrożonych wykluczeniem społecznym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</si>
  <si>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Wspieranie prac wychowawczych z dziećmi i młodzieżą realizowanych przez organizacje młodzieżowe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</si>
  <si>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</si>
  <si>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</si>
  <si>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</si>
  <si>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</si>
  <si>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</si>
  <si>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</si>
  <si>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Zadanie remontowe- Remont agregatu wody lodowej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</si>
  <si>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Modernizacja systemu oświetlenia Sceny na Zapleczu oraz zakup urządzeń oświetleniowych wraz z zakupem maszyny do mgły do Dużej Sceny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</si>
  <si>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Dostosowanie zabytkowego budynku Teatru im. Wilama Horzycy do wymagań ochrony przeciwpożarowej - wykonanie dokumentacji projektowej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</si>
  <si>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</si>
  <si>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</si>
  <si>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Kujawsko-Pomorski Teatr Muzyczny w Toruniu</t>
    </r>
  </si>
  <si>
    <r>
      <rPr>
        <sz val="10"/>
        <color rgb="FF000000"/>
        <rFont val="Calibri"/>
        <family val="2"/>
        <charset val="238"/>
        <scheme val="minor"/>
      </rPr>
      <t>Ogólnopolski Przegląd Dyplomów i Egzaminów Muzycznych Wyższych Szkół Artystycznych "PRZYGRYWKA"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</si>
  <si>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</si>
  <si>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Kompleksowe wykonanie klimatyzacji w pomieszczeniach WOAK-u w Młynie Kultury
</t>
    </r>
    <r>
      <rPr>
        <i/>
        <sz val="10"/>
        <color indexed="8"/>
        <rFont val="Calibri"/>
        <family val="2"/>
        <charset val="238"/>
        <scheme val="minor"/>
      </rPr>
      <t>Wojewódzki Ośrodek Animacji i Kultury w Toruniu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</si>
  <si>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</si>
  <si>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Przygotowanie dokumentacji projektowo-kosztorysowej modernizacji budynku przy ul. Czerwona Droga 8 w Toruniu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</si>
  <si>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Zakupy inwestycyjne do domu Heleny Grossówny w celu utworzenia miejsca popularyzacji wiedzy artystycznej i o artystach regionu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</si>
  <si>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Młyn Energii - dostosowanie obiektu Młyna Górnego w Grudziądzu do funkcji kulturalno-edukacyjnych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</si>
  <si>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Przeprowadzenie badań geologicznych gruntu pod przyszły oddział Instytucji w Inowrocławiu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</si>
  <si>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Budowa jachtu morskiego dla Kujaw i Pomorza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Edukacji i Innowacji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</si>
  <si>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</si>
  <si>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Stworzenie nowej strony internetowej Ośrodka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</si>
  <si>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Budowa przydomowej oczyszczalni ścieków na potrzeby Ośrodka Chopinowskiego w Szafarni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</si>
  <si>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Uporządkowanie gospodarki wodno-Ściekowej i energetycznej w zespole pałacowo-parkowym w Lubostroniu -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Pałac Lubostroń w Lubostroniu</t>
    </r>
  </si>
  <si>
    <t>Zakup wyposażenia
Pałac Lubostroń w Lubostroniu</t>
  </si>
  <si>
    <r>
      <t xml:space="preserve">Zakup nowego systemu oświetlenia i klimatyzacji do siedziby Galerii przy Rynku Nowomiejskim 17 w Toruniu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</si>
  <si>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</si>
  <si>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 systemu oświetlenia i klimatyzacji do budynku Galerii przy ul. Rabiańskiej 20 w Toruniu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</si>
  <si>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
</t>
    </r>
    <r>
      <rPr>
        <i/>
        <sz val="10"/>
        <color indexed="8"/>
        <rFont val="Calibri"/>
        <family val="2"/>
        <charset val="238"/>
        <scheme val="minor"/>
      </rPr>
      <t>Galeria Sztuki Wozownia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</si>
  <si>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</si>
  <si>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Przygotowanie dokumentacji konserwatorskiej Biblioteki Bernardynów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</si>
  <si>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Rozbudowa i dostosowanie budynku Wojewódzkiej Biblioteki Publicznej - Książnicy Kopernikańskiej w Toruniu do nowych funkcji użytkowych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</si>
  <si>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</si>
  <si>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</si>
  <si>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Zapewnienie dostępności osobom ze szczególnymi potrzebami w obiektach Książnicy Kopernikańskiej - Książnica dostępna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</si>
  <si>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Kwartalnik Artystyczny, Kujawy i Pomorze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</si>
  <si>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</si>
  <si>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Przebudowa budynków MZKiD we Włocławku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</si>
  <si>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Rekonstrukcja i konserwacja zabytkowej młocarni do ekspozycji w skansenie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</si>
  <si>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Budowa zagrody dla koni w skansenie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</si>
  <si>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</si>
  <si>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Rozbudowa Muzeum Archeologicznego w Biskupinie - I etap dokumentacja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</si>
  <si>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</si>
  <si>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przewiertu i przyłącza wodociągowego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</si>
  <si>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t>Wykonanie instalacji sygnalizacji pożaru dla budynku administracji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</si>
  <si>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t>92120</t>
  </si>
  <si>
    <t>Ochrona i zachowanie materialnego dziedzictwa kulturowego regionu</t>
  </si>
  <si>
    <r>
      <t xml:space="preserve">Zadania w zakresie kultury, sztuki, ochrony dóbr kultury i dziedzictwa narodowego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</si>
  <si>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Upowszechnianie kultury</t>
  </si>
  <si>
    <t>Zadania w zakresie kultury - wkłady własne</t>
  </si>
  <si>
    <r>
      <t>"Park kulturowy Wietrzychowice" w Wietrzychowicach i Gaju - wsparcie działań gminy Izbica Kujawska -</t>
    </r>
    <r>
      <rPr>
        <b/>
        <i/>
        <sz val="10"/>
        <color indexed="8"/>
        <rFont val="Calibri"/>
        <family val="2"/>
        <charset val="238"/>
        <scheme val="minor"/>
      </rPr>
      <t xml:space="preserve"> pomoc finansowa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</si>
  <si>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</si>
  <si>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</si>
  <si>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</si>
  <si>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Zadania w zakresie upowszechniania kultury fizycznej i sportu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</si>
  <si>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r>
      <t xml:space="preserve">Programy Sportu Powszechnego </t>
    </r>
    <r>
      <rPr>
        <b/>
        <i/>
        <sz val="10"/>
        <color indexed="8"/>
        <rFont val="Calibri"/>
        <family val="2"/>
        <charset val="238"/>
        <scheme val="minor"/>
      </rPr>
      <t>(GRANTY)</t>
    </r>
  </si>
  <si>
    <t>Szkolenie dzieci i młodzieży w klubach sportowych</t>
  </si>
  <si>
    <t>Stypendia sportowe</t>
  </si>
  <si>
    <t>Kujawy Pomorze Team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</si>
  <si>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</si>
  <si>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</si>
  <si>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</si>
  <si>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</si>
  <si>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</si>
  <si>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</si>
  <si>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</si>
  <si>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</si>
  <si>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</si>
  <si>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</si>
  <si>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.03.2024 r.          </t>
  </si>
  <si>
    <t xml:space="preserve">                                                                                                </t>
  </si>
  <si>
    <r>
      <t xml:space="preserve">W załączniku nr 14 </t>
    </r>
    <r>
      <rPr>
        <b/>
        <sz val="10"/>
        <rFont val="Calibri"/>
        <family val="2"/>
        <charset val="238"/>
        <scheme val="minor"/>
      </rPr>
      <t>"Dochody i wydatki na zadania realizowane w drodze umów i porozumień między jednostkami samorządu terytorialnego. Plan na 2024 rok"</t>
    </r>
    <r>
      <rPr>
        <sz val="10"/>
        <rFont val="Calibri"/>
        <family val="2"/>
        <charset val="238"/>
        <scheme val="minor"/>
      </rPr>
      <t xml:space="preserve"> do uchwały LXIV/898/23 Sejmiku Województwa Kujawsko-Pomorskiego z dnia 18 grudnia 2023 r. w sprawie budżetu województwa na rok 2024 (z późn. zm.), wprowadza się następujące zmiany:</t>
    </r>
  </si>
  <si>
    <t>Dochody od JST</t>
  </si>
  <si>
    <t>Wydatki ogółem</t>
  </si>
  <si>
    <t>Jednostka Samorządu Terytorialnego</t>
  </si>
  <si>
    <t xml:space="preserve"> Rodzaj zadania</t>
  </si>
  <si>
    <t>Województwo Mazowieckie</t>
  </si>
  <si>
    <t>Powiat Toruński
Miasto Toruń
Gmina Lubicz
Gmina Obrowo
Gmina Czernikowo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</si>
  <si>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</si>
  <si>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</si>
  <si>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</si>
  <si>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Powiat Rypiński
Gmina Miasta Rypin
Gmina Rypin</t>
  </si>
  <si>
    <t>Gmina Lubraniec</t>
  </si>
  <si>
    <t>Roboty dodatkowe i uzupełniające związane z realizacją inwestycji drogowych w ramach FEdKP</t>
  </si>
  <si>
    <t>Gmina Zławieś Wielka</t>
  </si>
  <si>
    <t>Odnowa nawierzchni DW 546 na odcinku Rzęczkowo-Łążyn od km 4+770 do km 7+676 dł. 2,906 km (modernizacja dróg)</t>
  </si>
  <si>
    <t>Gmina Barcin</t>
  </si>
  <si>
    <t>Przebudowa wraz z rozbudową drogi wojewódzkiej nr 254 Brzoza-Łabiszyn-Barcin-Mogilno-Wylatowo (odcinek Brzoza-Barcin). Odcinek II od km 13+280 do km 22+400 (wykup gruntu)</t>
  </si>
  <si>
    <t>Gmina Miasto Radziejów</t>
  </si>
  <si>
    <t>Rozbudowa drogi wojewódzkiej nr 266 ul. Szybka w Radziejowie od km 44+340 do km 45+730 o budowę ścieżki pieszo-rowerowej (wykup gruntu)</t>
  </si>
  <si>
    <t>Gmina Zakrzewo</t>
  </si>
  <si>
    <t>Budowa ścieżki pieszo-rowerowej w miejscowości Siniarzewo (wykup gruntu)</t>
  </si>
  <si>
    <t>Budowa ścieżki pieszo-rowerowej Seroczki - Zakrzewo (wykup gruntu)</t>
  </si>
  <si>
    <t>Gmina Gostycyn</t>
  </si>
  <si>
    <t>Rozbudowa drogi wojewódzkiej nr 237 polegająca na budowie ścieżki pieszo-rowerowej przy ul. Tucholskiej oraz skrzyżowania o ruchu okrężnym z ul. Pilską w Gostycynie na odcinku od km 35+500 do km 36+451 (wykup gruntu)</t>
  </si>
  <si>
    <r>
      <t xml:space="preserve">Przebudowa wraz z rozbudową drogi wojewódzkiej Nr 254 Brzoza-Łabiszyn-Barcin-Mogilno-Wylatowo (odcinek Brzoza-Barcin). Odcinek II od km 13+280 do km 22+400 - </t>
    </r>
    <r>
      <rPr>
        <b/>
        <sz val="10"/>
        <rFont val="Calibri"/>
        <family val="2"/>
        <charset val="238"/>
        <scheme val="minor"/>
      </rPr>
      <t xml:space="preserve"> FEdKP, Dz.4.03</t>
    </r>
  </si>
  <si>
    <t>Powiat Chełmiński
Gmina Lisewo</t>
  </si>
  <si>
    <t>Powiat Toruński
Powiat Grudziądzki
Gmina Miasto Chełmża
Gmina Chełmża
Gmina Łysomice
Gmina Radzyń Chełmiński</t>
  </si>
  <si>
    <t>Gminy
Powiaty</t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</si>
  <si>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</si>
  <si>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</si>
  <si>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</si>
  <si>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</si>
  <si>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</si>
  <si>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</si>
  <si>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</si>
  <si>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</si>
  <si>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</si>
  <si>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</si>
  <si>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</si>
  <si>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</si>
  <si>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</si>
  <si>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a - plan przed zmianą</t>
  </si>
  <si>
    <t>b - zmiana</t>
  </si>
  <si>
    <t>c - plan po zmianie</t>
  </si>
  <si>
    <t>Załącznik nr 10 do uchwały Nr     /      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</si>
</sst>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0" fillId="0" borderId="0"/>
    <xf numFmtId="0" fontId="28" fillId="0" borderId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0" fillId="0" borderId="0"/>
    <xf numFmtId="0" fontId="8" fillId="0" borderId="0"/>
    <xf numFmtId="9" fontId="7" fillId="0" borderId="0" applyFont="0" applyFill="0" applyBorder="0" applyAlignment="0" applyProtection="0"/>
  </cellStyleXfs>
  <cellXfs count="953">
    <xf numFmtId="0" fontId="0" fillId="0" borderId="0" xfId="0"/>
    <xf numFmtId="49" fontId="15" fillId="0" borderId="0" xfId="10" applyNumberFormat="1" applyFont="1" applyAlignment="1">
      <alignment horizontal="center" vertical="center"/>
    </xf>
    <xf numFmtId="49" fontId="16" fillId="0" borderId="0" xfId="10" applyNumberFormat="1" applyFont="1" applyAlignment="1">
      <alignment horizontal="center" vertical="center" wrapText="1"/>
    </xf>
    <xf numFmtId="0" fontId="15" fillId="0" borderId="0" xfId="10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0" applyFont="1" applyAlignment="1">
      <alignment horizontal="center" vertical="center"/>
    </xf>
    <xf numFmtId="2" fontId="16" fillId="0" borderId="0" xfId="10" applyNumberFormat="1" applyFont="1" applyAlignment="1">
      <alignment horizontal="center" vertical="center"/>
    </xf>
    <xf numFmtId="2" fontId="15" fillId="0" borderId="0" xfId="10" applyNumberFormat="1" applyFont="1" applyAlignment="1">
      <alignment horizontal="center" vertical="center" wrapText="1"/>
    </xf>
    <xf numFmtId="2" fontId="16" fillId="0" borderId="3" xfId="10" applyNumberFormat="1" applyFont="1" applyBorder="1" applyAlignment="1">
      <alignment horizontal="center" vertical="center" wrapText="1"/>
    </xf>
    <xf numFmtId="2" fontId="16" fillId="0" borderId="4" xfId="10" applyNumberFormat="1" applyFont="1" applyBorder="1" applyAlignment="1">
      <alignment horizontal="center" vertical="center" wrapText="1"/>
    </xf>
    <xf numFmtId="49" fontId="18" fillId="0" borderId="5" xfId="10" applyNumberFormat="1" applyFont="1" applyBorder="1" applyAlignment="1">
      <alignment horizontal="center" vertical="center" wrapText="1"/>
    </xf>
    <xf numFmtId="49" fontId="17" fillId="0" borderId="3" xfId="10" applyNumberFormat="1" applyFont="1" applyBorder="1" applyAlignment="1">
      <alignment horizontal="center" vertical="center" wrapText="1"/>
    </xf>
    <xf numFmtId="49" fontId="17" fillId="0" borderId="5" xfId="10" applyNumberFormat="1" applyFont="1" applyBorder="1" applyAlignment="1">
      <alignment horizontal="center" vertical="center" wrapText="1"/>
    </xf>
    <xf numFmtId="49" fontId="17" fillId="0" borderId="4" xfId="10" applyNumberFormat="1" applyFont="1" applyBorder="1" applyAlignment="1">
      <alignment horizontal="center" vertical="center" wrapText="1"/>
    </xf>
    <xf numFmtId="49" fontId="17" fillId="0" borderId="0" xfId="10" applyNumberFormat="1" applyFont="1" applyAlignment="1">
      <alignment horizontal="center" vertical="center" wrapText="1"/>
    </xf>
    <xf numFmtId="49" fontId="19" fillId="0" borderId="6" xfId="10" applyNumberFormat="1" applyFont="1" applyBorder="1" applyAlignment="1">
      <alignment horizontal="center" vertical="center" wrapText="1"/>
    </xf>
    <xf numFmtId="49" fontId="20" fillId="0" borderId="6" xfId="10" applyNumberFormat="1" applyFont="1" applyBorder="1" applyAlignment="1">
      <alignment horizontal="center" vertical="center" wrapText="1"/>
    </xf>
    <xf numFmtId="49" fontId="17" fillId="0" borderId="6" xfId="10" applyNumberFormat="1" applyFont="1" applyBorder="1" applyAlignment="1">
      <alignment horizontal="center" vertical="center" wrapText="1"/>
    </xf>
    <xf numFmtId="49" fontId="17" fillId="0" borderId="7" xfId="10" applyNumberFormat="1" applyFont="1" applyBorder="1" applyAlignment="1">
      <alignment horizontal="center" vertical="center" wrapText="1"/>
    </xf>
    <xf numFmtId="3" fontId="16" fillId="0" borderId="0" xfId="10" applyNumberFormat="1" applyFont="1" applyAlignment="1">
      <alignment vertical="center" wrapText="1"/>
    </xf>
    <xf numFmtId="4" fontId="16" fillId="0" borderId="0" xfId="10" applyNumberFormat="1" applyFont="1" applyAlignment="1">
      <alignment vertical="center" wrapText="1"/>
    </xf>
    <xf numFmtId="3" fontId="16" fillId="0" borderId="0" xfId="10" applyNumberFormat="1" applyFont="1" applyAlignment="1">
      <alignment horizontal="center" vertical="center" wrapText="1"/>
    </xf>
    <xf numFmtId="4" fontId="16" fillId="0" borderId="0" xfId="10" applyNumberFormat="1" applyFont="1" applyAlignment="1">
      <alignment horizontal="center" vertical="center" wrapText="1"/>
    </xf>
    <xf numFmtId="3" fontId="16" fillId="0" borderId="3" xfId="10" applyNumberFormat="1" applyFont="1" applyBorder="1" applyAlignment="1">
      <alignment horizontal="center" vertical="center" wrapText="1"/>
    </xf>
    <xf numFmtId="3" fontId="16" fillId="0" borderId="10" xfId="10" applyNumberFormat="1" applyFont="1" applyBorder="1" applyAlignment="1">
      <alignment horizontal="left" vertical="center" wrapText="1"/>
    </xf>
    <xf numFmtId="3" fontId="16" fillId="0" borderId="6" xfId="10" applyNumberFormat="1" applyFont="1" applyBorder="1" applyAlignment="1">
      <alignment horizontal="left" vertical="center" wrapText="1"/>
    </xf>
    <xf numFmtId="4" fontId="15" fillId="0" borderId="0" xfId="10" applyNumberFormat="1" applyFont="1" applyAlignment="1">
      <alignment vertical="center"/>
    </xf>
    <xf numFmtId="49" fontId="16" fillId="0" borderId="10" xfId="10" applyNumberFormat="1" applyFont="1" applyBorder="1" applyAlignment="1">
      <alignment horizontal="left" vertical="center" wrapText="1"/>
    </xf>
    <xf numFmtId="49" fontId="16" fillId="0" borderId="10" xfId="10" applyNumberFormat="1" applyFont="1" applyBorder="1" applyAlignment="1">
      <alignment vertical="center"/>
    </xf>
    <xf numFmtId="49" fontId="16" fillId="0" borderId="6" xfId="10" applyNumberFormat="1" applyFont="1" applyBorder="1" applyAlignment="1">
      <alignment horizontal="center" vertical="center"/>
    </xf>
    <xf numFmtId="49" fontId="16" fillId="0" borderId="10" xfId="10" applyNumberFormat="1" applyFont="1" applyBorder="1" applyAlignment="1">
      <alignment horizontal="center" vertical="center"/>
    </xf>
    <xf numFmtId="49" fontId="16" fillId="0" borderId="6" xfId="10" applyNumberFormat="1" applyFont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49" fontId="16" fillId="0" borderId="5" xfId="10" applyNumberFormat="1" applyFont="1" applyBorder="1" applyAlignment="1">
      <alignment horizontal="center" vertical="center"/>
    </xf>
    <xf numFmtId="49" fontId="23" fillId="0" borderId="0" xfId="10" applyNumberFormat="1" applyFont="1" applyAlignment="1">
      <alignment horizontal="center" vertical="center"/>
    </xf>
    <xf numFmtId="3" fontId="21" fillId="0" borderId="0" xfId="10" applyNumberFormat="1" applyFont="1" applyAlignment="1">
      <alignment vertical="center"/>
    </xf>
    <xf numFmtId="49" fontId="16" fillId="0" borderId="0" xfId="10" applyNumberFormat="1" applyFont="1" applyAlignment="1">
      <alignment horizontal="right" vertical="center"/>
    </xf>
    <xf numFmtId="49" fontId="16" fillId="0" borderId="0" xfId="10" applyNumberFormat="1" applyFont="1" applyAlignment="1">
      <alignment horizontal="left" vertical="center"/>
    </xf>
    <xf numFmtId="49" fontId="16" fillId="0" borderId="0" xfId="10" applyNumberFormat="1" applyFont="1" applyAlignment="1">
      <alignment horizontal="center" vertical="center"/>
    </xf>
    <xf numFmtId="0" fontId="15" fillId="2" borderId="0" xfId="10" applyFont="1" applyFill="1" applyAlignment="1">
      <alignment vertical="center"/>
    </xf>
    <xf numFmtId="49" fontId="24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3" fontId="25" fillId="0" borderId="0" xfId="0" applyNumberFormat="1" applyFont="1"/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wrapText="1"/>
    </xf>
    <xf numFmtId="3" fontId="26" fillId="0" borderId="3" xfId="0" applyNumberFormat="1" applyFont="1" applyBorder="1" applyAlignment="1">
      <alignment horizontal="center" wrapText="1"/>
    </xf>
    <xf numFmtId="49" fontId="24" fillId="0" borderId="3" xfId="0" applyNumberFormat="1" applyFont="1" applyBorder="1" applyAlignment="1">
      <alignment horizontal="center" vertical="top" wrapText="1"/>
    </xf>
    <xf numFmtId="2" fontId="24" fillId="0" borderId="3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49" fontId="17" fillId="0" borderId="14" xfId="10" applyNumberFormat="1" applyFont="1" applyBorder="1" applyAlignment="1">
      <alignment horizontal="center" vertical="center" wrapText="1"/>
    </xf>
    <xf numFmtId="49" fontId="16" fillId="0" borderId="5" xfId="10" applyNumberFormat="1" applyFont="1" applyBorder="1" applyAlignment="1">
      <alignment horizontal="center" vertical="center" wrapText="1"/>
    </xf>
    <xf numFmtId="49" fontId="16" fillId="0" borderId="14" xfId="10" applyNumberFormat="1" applyFont="1" applyBorder="1" applyAlignment="1">
      <alignment horizontal="center" vertical="center" wrapText="1"/>
    </xf>
    <xf numFmtId="49" fontId="16" fillId="0" borderId="5" xfId="10" applyNumberFormat="1" applyFont="1" applyBorder="1" applyAlignment="1">
      <alignment vertical="center"/>
    </xf>
    <xf numFmtId="49" fontId="16" fillId="0" borderId="14" xfId="10" applyNumberFormat="1" applyFont="1" applyBorder="1" applyAlignment="1">
      <alignment horizontal="center" vertical="center"/>
    </xf>
    <xf numFmtId="49" fontId="15" fillId="0" borderId="1" xfId="10" applyNumberFormat="1" applyFont="1" applyBorder="1" applyAlignment="1">
      <alignment horizontal="center" vertical="center" wrapText="1"/>
    </xf>
    <xf numFmtId="49" fontId="23" fillId="0" borderId="0" xfId="10" applyNumberFormat="1" applyFont="1" applyAlignment="1">
      <alignment horizontal="right" vertical="center"/>
    </xf>
    <xf numFmtId="0" fontId="23" fillId="0" borderId="0" xfId="10" applyFont="1" applyAlignment="1">
      <alignment vertical="center"/>
    </xf>
    <xf numFmtId="4" fontId="23" fillId="0" borderId="0" xfId="10" applyNumberFormat="1" applyFont="1" applyAlignment="1">
      <alignment vertical="center"/>
    </xf>
    <xf numFmtId="3" fontId="21" fillId="3" borderId="4" xfId="10" applyNumberFormat="1" applyFont="1" applyFill="1" applyBorder="1" applyAlignment="1">
      <alignment horizontal="center" vertical="center" wrapText="1"/>
    </xf>
    <xf numFmtId="49" fontId="23" fillId="3" borderId="3" xfId="10" applyNumberFormat="1" applyFont="1" applyFill="1" applyBorder="1" applyAlignment="1">
      <alignment horizontal="center" vertical="center"/>
    </xf>
    <xf numFmtId="3" fontId="21" fillId="3" borderId="3" xfId="10" applyNumberFormat="1" applyFont="1" applyFill="1" applyBorder="1" applyAlignment="1">
      <alignment horizontal="center" vertical="center" wrapText="1"/>
    </xf>
    <xf numFmtId="49" fontId="15" fillId="0" borderId="2" xfId="10" applyNumberFormat="1" applyFont="1" applyBorder="1" applyAlignment="1">
      <alignment horizontal="center" vertical="center" wrapText="1"/>
    </xf>
    <xf numFmtId="3" fontId="22" fillId="0" borderId="12" xfId="10" applyNumberFormat="1" applyFont="1" applyBorder="1" applyAlignment="1">
      <alignment horizontal="center" vertical="center" wrapText="1"/>
    </xf>
    <xf numFmtId="3" fontId="15" fillId="0" borderId="0" xfId="10" applyNumberFormat="1" applyFont="1" applyAlignment="1">
      <alignment vertical="center"/>
    </xf>
    <xf numFmtId="4" fontId="24" fillId="0" borderId="3" xfId="0" applyNumberFormat="1" applyFont="1" applyBorder="1" applyAlignment="1">
      <alignment vertical="center" wrapText="1"/>
    </xf>
    <xf numFmtId="4" fontId="24" fillId="0" borderId="3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vertical="top" wrapText="1"/>
    </xf>
    <xf numFmtId="4" fontId="15" fillId="3" borderId="15" xfId="10" applyNumberFormat="1" applyFont="1" applyFill="1" applyBorder="1" applyAlignment="1">
      <alignment horizontal="right" vertical="center" wrapText="1"/>
    </xf>
    <xf numFmtId="4" fontId="15" fillId="3" borderId="3" xfId="10" applyNumberFormat="1" applyFont="1" applyFill="1" applyBorder="1" applyAlignment="1">
      <alignment horizontal="right" vertical="center" wrapText="1"/>
    </xf>
    <xf numFmtId="4" fontId="15" fillId="0" borderId="0" xfId="10" applyNumberFormat="1" applyFont="1" applyAlignment="1">
      <alignment vertical="center" wrapText="1"/>
    </xf>
    <xf numFmtId="4" fontId="22" fillId="0" borderId="0" xfId="10" applyNumberFormat="1" applyFont="1" applyAlignment="1">
      <alignment vertical="center" wrapText="1"/>
    </xf>
    <xf numFmtId="4" fontId="15" fillId="0" borderId="0" xfId="10" applyNumberFormat="1" applyFont="1" applyAlignment="1">
      <alignment horizontal="right" vertical="center" wrapText="1"/>
    </xf>
    <xf numFmtId="4" fontId="15" fillId="0" borderId="8" xfId="10" applyNumberFormat="1" applyFont="1" applyBorder="1" applyAlignment="1">
      <alignment horizontal="right" vertical="center" wrapText="1"/>
    </xf>
    <xf numFmtId="4" fontId="15" fillId="0" borderId="9" xfId="10" applyNumberFormat="1" applyFont="1" applyBorder="1" applyAlignment="1">
      <alignment horizontal="right" vertical="center" wrapText="1"/>
    </xf>
    <xf numFmtId="4" fontId="15" fillId="0" borderId="3" xfId="10" applyNumberFormat="1" applyFont="1" applyBorder="1" applyAlignment="1">
      <alignment horizontal="right" vertical="center" wrapText="1"/>
    </xf>
    <xf numFmtId="4" fontId="16" fillId="0" borderId="3" xfId="10" applyNumberFormat="1" applyFont="1" applyBorder="1" applyAlignment="1">
      <alignment horizontal="right" vertical="center" wrapText="1"/>
    </xf>
    <xf numFmtId="4" fontId="16" fillId="0" borderId="5" xfId="10" applyNumberFormat="1" applyFont="1" applyBorder="1" applyAlignment="1">
      <alignment horizontal="right" vertical="center" wrapText="1"/>
    </xf>
    <xf numFmtId="4" fontId="16" fillId="0" borderId="10" xfId="10" applyNumberFormat="1" applyFont="1" applyBorder="1" applyAlignment="1">
      <alignment horizontal="right" vertical="center" wrapText="1"/>
    </xf>
    <xf numFmtId="4" fontId="16" fillId="0" borderId="4" xfId="10" applyNumberFormat="1" applyFont="1" applyBorder="1" applyAlignment="1">
      <alignment horizontal="right" vertical="center" wrapText="1"/>
    </xf>
    <xf numFmtId="4" fontId="16" fillId="0" borderId="11" xfId="10" applyNumberFormat="1" applyFont="1" applyBorder="1" applyAlignment="1">
      <alignment horizontal="right" vertical="center" wrapText="1"/>
    </xf>
    <xf numFmtId="4" fontId="16" fillId="0" borderId="12" xfId="10" applyNumberFormat="1" applyFont="1" applyBorder="1" applyAlignment="1">
      <alignment horizontal="right" vertical="center" wrapText="1"/>
    </xf>
    <xf numFmtId="4" fontId="16" fillId="0" borderId="13" xfId="10" applyNumberFormat="1" applyFont="1" applyBorder="1" applyAlignment="1">
      <alignment horizontal="right" vertical="center" wrapText="1"/>
    </xf>
    <xf numFmtId="4" fontId="16" fillId="0" borderId="2" xfId="10" applyNumberFormat="1" applyFont="1" applyBorder="1" applyAlignment="1">
      <alignment horizontal="right" vertical="center" wrapText="1"/>
    </xf>
    <xf numFmtId="4" fontId="15" fillId="0" borderId="10" xfId="10" applyNumberFormat="1" applyFont="1" applyBorder="1" applyAlignment="1">
      <alignment horizontal="right" vertical="center" wrapText="1"/>
    </xf>
    <xf numFmtId="4" fontId="16" fillId="0" borderId="3" xfId="10" applyNumberFormat="1" applyFont="1" applyBorder="1" applyAlignment="1">
      <alignment vertical="center"/>
    </xf>
    <xf numFmtId="4" fontId="16" fillId="0" borderId="10" xfId="10" applyNumberFormat="1" applyFont="1" applyBorder="1" applyAlignment="1">
      <alignment vertical="center"/>
    </xf>
    <xf numFmtId="4" fontId="16" fillId="0" borderId="4" xfId="10" applyNumberFormat="1" applyFont="1" applyBorder="1" applyAlignment="1">
      <alignment vertical="center"/>
    </xf>
    <xf numFmtId="4" fontId="15" fillId="0" borderId="8" xfId="10" applyNumberFormat="1" applyFont="1" applyBorder="1" applyAlignment="1">
      <alignment vertical="center"/>
    </xf>
    <xf numFmtId="4" fontId="16" fillId="0" borderId="10" xfId="10" applyNumberFormat="1" applyFont="1" applyBorder="1" applyAlignment="1">
      <alignment horizontal="center" vertical="center"/>
    </xf>
    <xf numFmtId="4" fontId="16" fillId="0" borderId="3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vertical="center"/>
    </xf>
    <xf numFmtId="4" fontId="15" fillId="0" borderId="12" xfId="10" applyNumberFormat="1" applyFont="1" applyBorder="1" applyAlignment="1">
      <alignment vertical="center" wrapText="1"/>
    </xf>
    <xf numFmtId="4" fontId="22" fillId="0" borderId="12" xfId="10" applyNumberFormat="1" applyFont="1" applyBorder="1" applyAlignment="1">
      <alignment vertical="center" wrapText="1"/>
    </xf>
    <xf numFmtId="4" fontId="15" fillId="0" borderId="12" xfId="10" applyNumberFormat="1" applyFont="1" applyBorder="1" applyAlignment="1">
      <alignment horizontal="right" vertical="center" wrapText="1"/>
    </xf>
    <xf numFmtId="4" fontId="15" fillId="0" borderId="11" xfId="10" applyNumberFormat="1" applyFont="1" applyBorder="1" applyAlignment="1">
      <alignment horizontal="right" vertical="center" wrapText="1"/>
    </xf>
    <xf numFmtId="4" fontId="15" fillId="0" borderId="13" xfId="10" applyNumberFormat="1" applyFont="1" applyBorder="1" applyAlignment="1">
      <alignment horizontal="right" vertical="center" wrapText="1"/>
    </xf>
    <xf numFmtId="4" fontId="15" fillId="3" borderId="7" xfId="10" applyNumberFormat="1" applyFont="1" applyFill="1" applyBorder="1" applyAlignment="1">
      <alignment horizontal="right" vertical="center" wrapText="1"/>
    </xf>
    <xf numFmtId="4" fontId="16" fillId="0" borderId="0" xfId="10" applyNumberFormat="1" applyFont="1" applyAlignment="1">
      <alignment vertical="center"/>
    </xf>
    <xf numFmtId="4" fontId="16" fillId="0" borderId="8" xfId="10" applyNumberFormat="1" applyFont="1" applyBorder="1" applyAlignment="1">
      <alignment vertical="center"/>
    </xf>
    <xf numFmtId="4" fontId="16" fillId="0" borderId="7" xfId="10" applyNumberFormat="1" applyFont="1" applyBorder="1" applyAlignment="1">
      <alignment vertical="center"/>
    </xf>
    <xf numFmtId="4" fontId="16" fillId="0" borderId="14" xfId="10" applyNumberFormat="1" applyFont="1" applyBorder="1" applyAlignment="1">
      <alignment vertical="center"/>
    </xf>
    <xf numFmtId="4" fontId="16" fillId="0" borderId="6" xfId="10" applyNumberFormat="1" applyFont="1" applyBorder="1" applyAlignment="1">
      <alignment vertical="center"/>
    </xf>
    <xf numFmtId="4" fontId="16" fillId="0" borderId="15" xfId="10" applyNumberFormat="1" applyFont="1" applyBorder="1" applyAlignment="1">
      <alignment vertical="center"/>
    </xf>
    <xf numFmtId="4" fontId="15" fillId="0" borderId="6" xfId="10" applyNumberFormat="1" applyFont="1" applyBorder="1" applyAlignment="1">
      <alignment horizontal="right" vertical="center" wrapText="1"/>
    </xf>
    <xf numFmtId="4" fontId="21" fillId="3" borderId="3" xfId="10" applyNumberFormat="1" applyFont="1" applyFill="1" applyBorder="1" applyAlignment="1">
      <alignment vertical="center"/>
    </xf>
    <xf numFmtId="4" fontId="21" fillId="3" borderId="5" xfId="10" applyNumberFormat="1" applyFont="1" applyFill="1" applyBorder="1" applyAlignment="1">
      <alignment vertical="center"/>
    </xf>
    <xf numFmtId="4" fontId="21" fillId="0" borderId="0" xfId="10" applyNumberFormat="1" applyFont="1" applyAlignment="1">
      <alignment vertical="center"/>
    </xf>
    <xf numFmtId="4" fontId="15" fillId="2" borderId="0" xfId="10" applyNumberFormat="1" applyFont="1" applyFill="1" applyAlignment="1">
      <alignment vertical="center"/>
    </xf>
    <xf numFmtId="4" fontId="22" fillId="2" borderId="0" xfId="10" applyNumberFormat="1" applyFont="1" applyFill="1" applyAlignment="1">
      <alignment vertical="center"/>
    </xf>
    <xf numFmtId="0" fontId="25" fillId="0" borderId="0" xfId="0" applyFont="1" applyAlignment="1">
      <alignment horizontal="center" vertical="top" wrapText="1"/>
    </xf>
    <xf numFmtId="4" fontId="25" fillId="0" borderId="0" xfId="0" applyNumberFormat="1" applyFont="1" applyAlignment="1">
      <alignment vertical="top" wrapText="1"/>
    </xf>
    <xf numFmtId="4" fontId="30" fillId="0" borderId="3" xfId="16" applyNumberFormat="1" applyFont="1" applyBorder="1" applyAlignment="1">
      <alignment vertical="top"/>
    </xf>
    <xf numFmtId="4" fontId="29" fillId="0" borderId="8" xfId="16" applyNumberFormat="1" applyFont="1" applyBorder="1" applyAlignment="1">
      <alignment vertical="top"/>
    </xf>
    <xf numFmtId="4" fontId="29" fillId="0" borderId="11" xfId="16" applyNumberFormat="1" applyFont="1" applyBorder="1" applyAlignment="1">
      <alignment vertical="top"/>
    </xf>
    <xf numFmtId="0" fontId="30" fillId="0" borderId="3" xfId="16" applyFont="1" applyBorder="1" applyAlignment="1">
      <alignment horizontal="center" vertical="top"/>
    </xf>
    <xf numFmtId="0" fontId="29" fillId="0" borderId="8" xfId="16" applyFont="1" applyBorder="1" applyAlignment="1">
      <alignment horizontal="center" vertical="top"/>
    </xf>
    <xf numFmtId="0" fontId="29" fillId="0" borderId="11" xfId="16" applyFont="1" applyBorder="1" applyAlignment="1">
      <alignment horizontal="center" vertical="top"/>
    </xf>
    <xf numFmtId="0" fontId="29" fillId="0" borderId="11" xfId="16" quotePrefix="1" applyFont="1" applyBorder="1" applyAlignment="1">
      <alignment horizontal="center" vertical="top"/>
    </xf>
    <xf numFmtId="0" fontId="30" fillId="0" borderId="8" xfId="16" applyFont="1" applyBorder="1" applyAlignment="1">
      <alignment horizontal="center" vertical="top"/>
    </xf>
    <xf numFmtId="4" fontId="30" fillId="0" borderId="8" xfId="16" applyNumberFormat="1" applyFont="1" applyBorder="1" applyAlignment="1">
      <alignment vertical="top"/>
    </xf>
    <xf numFmtId="0" fontId="30" fillId="0" borderId="3" xfId="16" applyFont="1" applyBorder="1" applyAlignment="1">
      <alignment vertical="top" wrapText="1"/>
    </xf>
    <xf numFmtId="0" fontId="30" fillId="0" borderId="8" xfId="16" applyFont="1" applyBorder="1" applyAlignment="1">
      <alignment vertical="top" wrapText="1"/>
    </xf>
    <xf numFmtId="0" fontId="29" fillId="0" borderId="8" xfId="16" applyFont="1" applyBorder="1" applyAlignment="1">
      <alignment vertical="top" wrapText="1"/>
    </xf>
    <xf numFmtId="0" fontId="29" fillId="0" borderId="11" xfId="16" applyFont="1" applyBorder="1" applyAlignment="1">
      <alignment vertical="top" wrapText="1"/>
    </xf>
    <xf numFmtId="4" fontId="25" fillId="0" borderId="0" xfId="0" applyNumberFormat="1" applyFont="1" applyAlignment="1">
      <alignment wrapText="1"/>
    </xf>
    <xf numFmtId="4" fontId="24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horizontal="center" wrapText="1"/>
    </xf>
    <xf numFmtId="4" fontId="24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3" fontId="16" fillId="0" borderId="0" xfId="0" applyNumberFormat="1" applyFont="1"/>
    <xf numFmtId="0" fontId="16" fillId="0" borderId="0" xfId="0" applyFont="1"/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49" fontId="26" fillId="0" borderId="3" xfId="0" applyNumberFormat="1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3" fontId="26" fillId="4" borderId="3" xfId="0" applyNumberFormat="1" applyFont="1" applyFill="1" applyBorder="1" applyAlignment="1">
      <alignment horizontal="center" vertical="top"/>
    </xf>
    <xf numFmtId="3" fontId="26" fillId="0" borderId="3" xfId="0" applyNumberFormat="1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49" fontId="25" fillId="0" borderId="3" xfId="0" applyNumberFormat="1" applyFont="1" applyBorder="1" applyAlignment="1">
      <alignment horizontal="center" vertical="top"/>
    </xf>
    <xf numFmtId="0" fontId="25" fillId="0" borderId="3" xfId="0" applyFont="1" applyBorder="1" applyAlignment="1">
      <alignment vertical="top"/>
    </xf>
    <xf numFmtId="0" fontId="25" fillId="0" borderId="3" xfId="0" applyFont="1" applyBorder="1" applyAlignment="1">
      <alignment horizontal="center" vertical="top"/>
    </xf>
    <xf numFmtId="3" fontId="25" fillId="4" borderId="3" xfId="0" applyNumberFormat="1" applyFont="1" applyFill="1" applyBorder="1" applyAlignment="1">
      <alignment vertical="top"/>
    </xf>
    <xf numFmtId="3" fontId="25" fillId="0" borderId="3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4" fontId="34" fillId="4" borderId="3" xfId="0" applyNumberFormat="1" applyFont="1" applyFill="1" applyBorder="1" applyAlignment="1">
      <alignment horizontal="center" vertical="center" wrapText="1"/>
    </xf>
    <xf numFmtId="4" fontId="34" fillId="4" borderId="3" xfId="0" applyNumberFormat="1" applyFont="1" applyFill="1" applyBorder="1" applyAlignment="1">
      <alignment horizontal="right" vertical="center"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25" fillId="0" borderId="3" xfId="0" applyNumberFormat="1" applyFont="1" applyBorder="1" applyAlignment="1">
      <alignment vertical="top" wrapText="1"/>
    </xf>
    <xf numFmtId="4" fontId="25" fillId="0" borderId="3" xfId="0" applyNumberFormat="1" applyFont="1" applyBorder="1" applyAlignment="1">
      <alignment horizontal="center" vertical="top" wrapText="1"/>
    </xf>
    <xf numFmtId="4" fontId="25" fillId="4" borderId="3" xfId="0" applyNumberFormat="1" applyFont="1" applyFill="1" applyBorder="1" applyAlignment="1">
      <alignment vertical="top"/>
    </xf>
    <xf numFmtId="4" fontId="25" fillId="0" borderId="3" xfId="0" applyNumberFormat="1" applyFont="1" applyBorder="1" applyAlignment="1">
      <alignment vertical="top"/>
    </xf>
    <xf numFmtId="4" fontId="25" fillId="0" borderId="0" xfId="0" applyNumberFormat="1" applyFont="1" applyAlignment="1">
      <alignment vertical="top"/>
    </xf>
    <xf numFmtId="4" fontId="35" fillId="0" borderId="3" xfId="0" applyNumberFormat="1" applyFont="1" applyBorder="1" applyAlignment="1">
      <alignment horizontal="center" vertical="center" wrapText="1"/>
    </xf>
    <xf numFmtId="4" fontId="35" fillId="4" borderId="3" xfId="0" applyNumberFormat="1" applyFont="1" applyFill="1" applyBorder="1" applyAlignment="1">
      <alignment vertical="center"/>
    </xf>
    <xf numFmtId="4" fontId="35" fillId="0" borderId="3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25" fillId="0" borderId="3" xfId="0" applyNumberFormat="1" applyFont="1" applyBorder="1" applyAlignment="1" applyProtection="1">
      <alignment horizontal="center" vertical="top" wrapText="1"/>
      <protection locked="0"/>
    </xf>
    <xf numFmtId="4" fontId="25" fillId="0" borderId="3" xfId="0" applyNumberFormat="1" applyFont="1" applyBorder="1" applyAlignment="1">
      <alignment horizontal="center" vertical="center" wrapText="1"/>
    </xf>
    <xf numFmtId="4" fontId="25" fillId="4" borderId="3" xfId="0" applyNumberFormat="1" applyFont="1" applyFill="1" applyBorder="1" applyAlignment="1">
      <alignment vertical="center"/>
    </xf>
    <xf numFmtId="4" fontId="25" fillId="0" borderId="3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4" fillId="0" borderId="3" xfId="0" applyNumberFormat="1" applyFont="1" applyBorder="1" applyAlignment="1" applyProtection="1">
      <alignment horizontal="center" vertical="top" wrapText="1"/>
      <protection locked="0"/>
    </xf>
    <xf numFmtId="4" fontId="35" fillId="4" borderId="3" xfId="0" applyNumberFormat="1" applyFont="1" applyFill="1" applyBorder="1" applyAlignment="1">
      <alignment horizontal="right" vertical="center"/>
    </xf>
    <xf numFmtId="4" fontId="35" fillId="0" borderId="3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5" fillId="0" borderId="3" xfId="0" applyNumberFormat="1" applyFont="1" applyBorder="1" applyAlignment="1" applyProtection="1">
      <alignment horizontal="center" vertical="center" wrapText="1"/>
      <protection locked="0"/>
    </xf>
    <xf numFmtId="4" fontId="35" fillId="5" borderId="3" xfId="0" applyNumberFormat="1" applyFont="1" applyFill="1" applyBorder="1" applyAlignment="1">
      <alignment vertical="center"/>
    </xf>
    <xf numFmtId="4" fontId="35" fillId="5" borderId="3" xfId="0" applyNumberFormat="1" applyFont="1" applyFill="1" applyBorder="1" applyAlignment="1">
      <alignment vertical="top"/>
    </xf>
    <xf numFmtId="4" fontId="35" fillId="0" borderId="3" xfId="0" applyNumberFormat="1" applyFont="1" applyBorder="1" applyAlignment="1">
      <alignment vertical="top"/>
    </xf>
    <xf numFmtId="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4" fontId="24" fillId="0" borderId="3" xfId="0" applyNumberFormat="1" applyFont="1" applyBorder="1" applyAlignment="1" applyProtection="1">
      <alignment horizontal="center" vertical="center" wrapText="1"/>
      <protection locked="0"/>
    </xf>
    <xf numFmtId="4" fontId="35" fillId="4" borderId="3" xfId="0" applyNumberFormat="1" applyFont="1" applyFill="1" applyBorder="1" applyAlignment="1">
      <alignment vertical="top"/>
    </xf>
    <xf numFmtId="4" fontId="34" fillId="4" borderId="3" xfId="0" applyNumberFormat="1" applyFont="1" applyFill="1" applyBorder="1" applyAlignment="1">
      <alignment horizontal="center" vertical="center"/>
    </xf>
    <xf numFmtId="4" fontId="34" fillId="4" borderId="3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horizontal="center"/>
    </xf>
    <xf numFmtId="4" fontId="25" fillId="0" borderId="0" xfId="0" applyNumberFormat="1" applyFont="1"/>
    <xf numFmtId="4" fontId="25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justify" wrapText="1"/>
    </xf>
    <xf numFmtId="0" fontId="15" fillId="0" borderId="7" xfId="0" applyFont="1" applyBorder="1" applyAlignment="1">
      <alignment horizontal="center" vertical="top" wrapText="1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right" vertical="top" wrapText="1"/>
    </xf>
    <xf numFmtId="4" fontId="21" fillId="0" borderId="10" xfId="0" applyNumberFormat="1" applyFont="1" applyBorder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49" fontId="30" fillId="0" borderId="3" xfId="17" applyNumberFormat="1" applyFont="1" applyBorder="1" applyAlignment="1">
      <alignment horizontal="center" vertical="top" wrapText="1"/>
    </xf>
    <xf numFmtId="49" fontId="30" fillId="0" borderId="10" xfId="17" applyNumberFormat="1" applyFont="1" applyBorder="1" applyAlignment="1">
      <alignment horizontal="center" vertical="top" wrapText="1"/>
    </xf>
    <xf numFmtId="0" fontId="30" fillId="0" borderId="3" xfId="17" applyFont="1" applyBorder="1" applyAlignment="1">
      <alignment vertical="top" wrapText="1"/>
    </xf>
    <xf numFmtId="4" fontId="30" fillId="0" borderId="3" xfId="17" applyNumberFormat="1" applyFont="1" applyBorder="1" applyAlignment="1">
      <alignment vertical="top" wrapText="1"/>
    </xf>
    <xf numFmtId="4" fontId="30" fillId="0" borderId="10" xfId="17" applyNumberFormat="1" applyFont="1" applyBorder="1" applyAlignment="1">
      <alignment vertical="top" wrapText="1"/>
    </xf>
    <xf numFmtId="0" fontId="30" fillId="0" borderId="0" xfId="0" applyFont="1"/>
    <xf numFmtId="49" fontId="30" fillId="0" borderId="8" xfId="17" applyNumberFormat="1" applyFont="1" applyBorder="1" applyAlignment="1">
      <alignment horizontal="center" vertical="top" wrapText="1"/>
    </xf>
    <xf numFmtId="49" fontId="30" fillId="0" borderId="0" xfId="17" applyNumberFormat="1" applyFont="1" applyAlignment="1">
      <alignment horizontal="center" vertical="top" wrapText="1"/>
    </xf>
    <xf numFmtId="0" fontId="30" fillId="0" borderId="8" xfId="17" applyFont="1" applyBorder="1" applyAlignment="1">
      <alignment vertical="top" wrapText="1"/>
    </xf>
    <xf numFmtId="4" fontId="30" fillId="0" borderId="8" xfId="17" applyNumberFormat="1" applyFont="1" applyBorder="1" applyAlignment="1">
      <alignment vertical="top" wrapText="1"/>
    </xf>
    <xf numFmtId="4" fontId="30" fillId="0" borderId="0" xfId="17" applyNumberFormat="1" applyFont="1" applyAlignment="1">
      <alignment vertical="top" wrapText="1"/>
    </xf>
    <xf numFmtId="49" fontId="29" fillId="0" borderId="8" xfId="17" applyNumberFormat="1" applyFont="1" applyBorder="1" applyAlignment="1">
      <alignment horizontal="center" vertical="top" wrapText="1"/>
    </xf>
    <xf numFmtId="49" fontId="29" fillId="0" borderId="0" xfId="17" applyNumberFormat="1" applyFont="1" applyAlignment="1">
      <alignment horizontal="center" vertical="top" wrapText="1"/>
    </xf>
    <xf numFmtId="0" fontId="29" fillId="0" borderId="8" xfId="17" applyFont="1" applyBorder="1" applyAlignment="1">
      <alignment vertical="top" wrapText="1"/>
    </xf>
    <xf numFmtId="4" fontId="29" fillId="0" borderId="8" xfId="17" applyNumberFormat="1" applyFont="1" applyBorder="1" applyAlignment="1">
      <alignment vertical="top" wrapText="1"/>
    </xf>
    <xf numFmtId="4" fontId="29" fillId="0" borderId="0" xfId="17" applyNumberFormat="1" applyFont="1" applyAlignment="1">
      <alignment vertical="top" wrapText="1"/>
    </xf>
    <xf numFmtId="0" fontId="29" fillId="0" borderId="0" xfId="0" applyFont="1"/>
    <xf numFmtId="49" fontId="30" fillId="0" borderId="11" xfId="17" applyNumberFormat="1" applyFont="1" applyBorder="1" applyAlignment="1">
      <alignment horizontal="center" vertical="top" wrapText="1"/>
    </xf>
    <xf numFmtId="49" fontId="30" fillId="0" borderId="12" xfId="17" applyNumberFormat="1" applyFont="1" applyBorder="1" applyAlignment="1">
      <alignment horizontal="center" vertical="top" wrapText="1"/>
    </xf>
    <xf numFmtId="0" fontId="30" fillId="0" borderId="11" xfId="17" applyFont="1" applyBorder="1" applyAlignment="1">
      <alignment vertical="top" wrapText="1"/>
    </xf>
    <xf numFmtId="4" fontId="30" fillId="0" borderId="11" xfId="17" applyNumberFormat="1" applyFont="1" applyBorder="1" applyAlignment="1">
      <alignment vertical="top" wrapText="1"/>
    </xf>
    <xf numFmtId="4" fontId="30" fillId="0" borderId="12" xfId="17" applyNumberFormat="1" applyFont="1" applyBorder="1" applyAlignment="1">
      <alignment vertical="top" wrapText="1"/>
    </xf>
    <xf numFmtId="49" fontId="29" fillId="0" borderId="11" xfId="17" applyNumberFormat="1" applyFont="1" applyBorder="1" applyAlignment="1">
      <alignment horizontal="center" vertical="top" wrapText="1"/>
    </xf>
    <xf numFmtId="49" fontId="29" fillId="0" borderId="12" xfId="17" applyNumberFormat="1" applyFont="1" applyBorder="1" applyAlignment="1">
      <alignment horizontal="center" vertical="top" wrapText="1"/>
    </xf>
    <xf numFmtId="0" fontId="29" fillId="0" borderId="11" xfId="17" applyFont="1" applyBorder="1" applyAlignment="1">
      <alignment vertical="top" wrapText="1"/>
    </xf>
    <xf numFmtId="4" fontId="29" fillId="0" borderId="11" xfId="17" applyNumberFormat="1" applyFont="1" applyBorder="1" applyAlignment="1">
      <alignment vertical="top" wrapText="1"/>
    </xf>
    <xf numFmtId="4" fontId="29" fillId="0" borderId="12" xfId="17" applyNumberFormat="1" applyFont="1" applyBorder="1" applyAlignment="1">
      <alignment vertical="top" wrapText="1"/>
    </xf>
    <xf numFmtId="4" fontId="29" fillId="0" borderId="0" xfId="0" applyNumberFormat="1" applyFont="1"/>
    <xf numFmtId="0" fontId="27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3" fontId="23" fillId="0" borderId="3" xfId="0" applyNumberFormat="1" applyFont="1" applyBorder="1" applyAlignment="1">
      <alignment vertical="center"/>
    </xf>
    <xf numFmtId="0" fontId="37" fillId="0" borderId="3" xfId="0" applyFont="1" applyBorder="1"/>
    <xf numFmtId="0" fontId="37" fillId="0" borderId="3" xfId="0" applyFont="1" applyBorder="1" applyAlignment="1">
      <alignment vertical="center"/>
    </xf>
    <xf numFmtId="49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3" fontId="23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vertical="center"/>
    </xf>
    <xf numFmtId="0" fontId="16" fillId="0" borderId="0" xfId="18" applyFont="1" applyAlignment="1">
      <alignment wrapText="1"/>
    </xf>
    <xf numFmtId="0" fontId="16" fillId="0" borderId="0" xfId="18" applyFont="1" applyAlignment="1">
      <alignment horizontal="left" wrapText="1"/>
    </xf>
    <xf numFmtId="0" fontId="12" fillId="0" borderId="0" xfId="10" applyFont="1" applyAlignment="1">
      <alignment vertical="center"/>
    </xf>
    <xf numFmtId="0" fontId="39" fillId="0" borderId="0" xfId="18" applyFont="1" applyAlignment="1">
      <alignment wrapText="1"/>
    </xf>
    <xf numFmtId="0" fontId="2" fillId="0" borderId="0" xfId="17"/>
    <xf numFmtId="0" fontId="16" fillId="0" borderId="0" xfId="19" applyFont="1" applyAlignment="1">
      <alignment horizontal="left" vertical="center" wrapText="1"/>
    </xf>
    <xf numFmtId="0" fontId="27" fillId="0" borderId="0" xfId="18" applyFont="1" applyAlignment="1">
      <alignment horizontal="center" wrapText="1"/>
    </xf>
    <xf numFmtId="3" fontId="14" fillId="0" borderId="0" xfId="20" applyNumberFormat="1" applyFont="1"/>
    <xf numFmtId="0" fontId="7" fillId="0" borderId="0" xfId="6"/>
    <xf numFmtId="0" fontId="16" fillId="0" borderId="0" xfId="19" applyFont="1" applyAlignment="1">
      <alignment horizontal="center" wrapText="1"/>
    </xf>
    <xf numFmtId="0" fontId="39" fillId="0" borderId="0" xfId="19" applyFont="1" applyAlignment="1">
      <alignment wrapText="1"/>
    </xf>
    <xf numFmtId="0" fontId="40" fillId="0" borderId="0" xfId="18" applyFont="1" applyAlignment="1">
      <alignment wrapText="1"/>
    </xf>
    <xf numFmtId="0" fontId="41" fillId="0" borderId="0" xfId="18" applyFont="1" applyAlignment="1">
      <alignment horizontal="center" vertical="center" wrapText="1"/>
    </xf>
    <xf numFmtId="0" fontId="19" fillId="0" borderId="3" xfId="18" applyFont="1" applyBorder="1" applyAlignment="1">
      <alignment horizontal="center" vertical="center" wrapText="1"/>
    </xf>
    <xf numFmtId="0" fontId="19" fillId="0" borderId="5" xfId="18" applyFont="1" applyBorder="1" applyAlignment="1">
      <alignment horizontal="center" vertical="center" wrapText="1"/>
    </xf>
    <xf numFmtId="0" fontId="42" fillId="0" borderId="0" xfId="18" applyFont="1" applyAlignment="1">
      <alignment wrapText="1"/>
    </xf>
    <xf numFmtId="0" fontId="19" fillId="0" borderId="1" xfId="18" applyFont="1" applyBorder="1" applyAlignment="1">
      <alignment wrapText="1"/>
    </xf>
    <xf numFmtId="0" fontId="19" fillId="0" borderId="0" xfId="18" applyFont="1" applyAlignment="1">
      <alignment wrapText="1"/>
    </xf>
    <xf numFmtId="0" fontId="19" fillId="0" borderId="8" xfId="18" applyFont="1" applyBorder="1" applyAlignment="1">
      <alignment wrapText="1"/>
    </xf>
    <xf numFmtId="0" fontId="21" fillId="0" borderId="3" xfId="18" applyFont="1" applyBorder="1" applyAlignment="1">
      <alignment horizontal="center" vertical="center" wrapText="1"/>
    </xf>
    <xf numFmtId="0" fontId="21" fillId="0" borderId="3" xfId="18" applyFont="1" applyBorder="1" applyAlignment="1">
      <alignment vertical="center" wrapText="1"/>
    </xf>
    <xf numFmtId="4" fontId="21" fillId="0" borderId="3" xfId="18" applyNumberFormat="1" applyFont="1" applyBorder="1" applyAlignment="1">
      <alignment vertical="center" wrapText="1"/>
    </xf>
    <xf numFmtId="0" fontId="43" fillId="0" borderId="0" xfId="18" applyFont="1" applyAlignment="1">
      <alignment wrapText="1"/>
    </xf>
    <xf numFmtId="0" fontId="44" fillId="0" borderId="3" xfId="18" applyFont="1" applyBorder="1" applyAlignment="1">
      <alignment horizontal="center" vertical="center" wrapText="1"/>
    </xf>
    <xf numFmtId="0" fontId="44" fillId="0" borderId="3" xfId="18" applyFont="1" applyBorder="1" applyAlignment="1">
      <alignment vertical="center" wrapText="1"/>
    </xf>
    <xf numFmtId="4" fontId="44" fillId="0" borderId="3" xfId="18" applyNumberFormat="1" applyFont="1" applyBorder="1" applyAlignment="1">
      <alignment vertical="center" wrapText="1"/>
    </xf>
    <xf numFmtId="0" fontId="45" fillId="0" borderId="0" xfId="18" applyFont="1" applyAlignment="1">
      <alignment wrapText="1"/>
    </xf>
    <xf numFmtId="49" fontId="16" fillId="0" borderId="7" xfId="18" applyNumberFormat="1" applyFont="1" applyBorder="1" applyAlignment="1">
      <alignment horizontal="center" vertical="center" wrapText="1"/>
    </xf>
    <xf numFmtId="0" fontId="16" fillId="0" borderId="15" xfId="18" applyFont="1" applyBorder="1" applyAlignment="1">
      <alignment horizontal="center" vertical="center" wrapText="1"/>
    </xf>
    <xf numFmtId="0" fontId="16" fillId="0" borderId="14" xfId="18" applyFont="1" applyBorder="1" applyAlignment="1">
      <alignment vertical="center" wrapText="1"/>
    </xf>
    <xf numFmtId="4" fontId="16" fillId="0" borderId="3" xfId="18" applyNumberFormat="1" applyFont="1" applyBorder="1" applyAlignment="1">
      <alignment vertical="center" wrapText="1"/>
    </xf>
    <xf numFmtId="0" fontId="46" fillId="0" borderId="0" xfId="18" applyFont="1" applyAlignment="1">
      <alignment vertical="top" wrapText="1"/>
    </xf>
    <xf numFmtId="49" fontId="19" fillId="0" borderId="7" xfId="18" applyNumberFormat="1" applyFont="1" applyBorder="1" applyAlignment="1">
      <alignment horizontal="center" vertical="center" wrapText="1"/>
    </xf>
    <xf numFmtId="0" fontId="19" fillId="0" borderId="15" xfId="18" applyFont="1" applyBorder="1" applyAlignment="1">
      <alignment horizontal="center" vertical="center" wrapText="1"/>
    </xf>
    <xf numFmtId="0" fontId="19" fillId="0" borderId="14" xfId="18" applyFont="1" applyBorder="1" applyAlignment="1">
      <alignment vertical="center" wrapText="1"/>
    </xf>
    <xf numFmtId="4" fontId="19" fillId="0" borderId="3" xfId="18" applyNumberFormat="1" applyFont="1" applyBorder="1" applyAlignment="1">
      <alignment vertical="center" wrapText="1"/>
    </xf>
    <xf numFmtId="0" fontId="42" fillId="0" borderId="0" xfId="18" applyFont="1" applyAlignment="1">
      <alignment vertical="top" wrapText="1"/>
    </xf>
    <xf numFmtId="49" fontId="19" fillId="0" borderId="3" xfId="18" applyNumberFormat="1" applyFont="1" applyBorder="1" applyAlignment="1">
      <alignment horizontal="center" vertical="center" wrapText="1"/>
    </xf>
    <xf numFmtId="49" fontId="16" fillId="0" borderId="3" xfId="18" applyNumberFormat="1" applyFont="1" applyBorder="1" applyAlignment="1">
      <alignment horizontal="center" vertical="center" wrapText="1"/>
    </xf>
    <xf numFmtId="0" fontId="16" fillId="0" borderId="3" xfId="18" applyFont="1" applyBorder="1" applyAlignment="1">
      <alignment horizontal="center" vertical="center" wrapText="1"/>
    </xf>
    <xf numFmtId="0" fontId="16" fillId="0" borderId="3" xfId="18" applyFont="1" applyBorder="1" applyAlignment="1">
      <alignment vertical="center" wrapText="1"/>
    </xf>
    <xf numFmtId="0" fontId="19" fillId="0" borderId="3" xfId="18" applyFont="1" applyBorder="1" applyAlignment="1">
      <alignment vertical="center" wrapText="1"/>
    </xf>
    <xf numFmtId="0" fontId="22" fillId="0" borderId="3" xfId="18" applyFont="1" applyBorder="1" applyAlignment="1">
      <alignment horizontal="center" vertical="center" wrapText="1"/>
    </xf>
    <xf numFmtId="0" fontId="22" fillId="0" borderId="3" xfId="18" applyFont="1" applyBorder="1" applyAlignment="1">
      <alignment vertical="center" wrapText="1"/>
    </xf>
    <xf numFmtId="0" fontId="47" fillId="0" borderId="0" xfId="18" applyFont="1" applyAlignment="1">
      <alignment wrapText="1"/>
    </xf>
    <xf numFmtId="0" fontId="16" fillId="0" borderId="1" xfId="18" applyFont="1" applyBorder="1" applyAlignment="1">
      <alignment horizontal="center" vertical="center" wrapText="1"/>
    </xf>
    <xf numFmtId="0" fontId="16" fillId="0" borderId="0" xfId="18" applyFont="1" applyAlignment="1">
      <alignment horizontal="center" vertical="center" wrapText="1"/>
    </xf>
    <xf numFmtId="0" fontId="16" fillId="0" borderId="0" xfId="18" applyFont="1" applyAlignment="1">
      <alignment vertical="center" wrapText="1"/>
    </xf>
    <xf numFmtId="4" fontId="19" fillId="0" borderId="8" xfId="18" applyNumberFormat="1" applyFont="1" applyBorder="1" applyAlignment="1">
      <alignment vertical="center" wrapText="1"/>
    </xf>
    <xf numFmtId="0" fontId="48" fillId="0" borderId="0" xfId="18" applyFont="1" applyAlignment="1">
      <alignment wrapText="1"/>
    </xf>
    <xf numFmtId="0" fontId="49" fillId="0" borderId="3" xfId="18" applyFont="1" applyBorder="1" applyAlignment="1">
      <alignment horizontal="center" vertical="center" wrapText="1"/>
    </xf>
    <xf numFmtId="0" fontId="49" fillId="0" borderId="3" xfId="18" applyFont="1" applyBorder="1" applyAlignment="1">
      <alignment vertical="center" wrapText="1"/>
    </xf>
    <xf numFmtId="4" fontId="49" fillId="0" borderId="3" xfId="18" applyNumberFormat="1" applyFont="1" applyBorder="1" applyAlignment="1">
      <alignment vertical="center" wrapText="1"/>
    </xf>
    <xf numFmtId="0" fontId="50" fillId="0" borderId="0" xfId="18" applyFont="1" applyAlignment="1">
      <alignment wrapText="1"/>
    </xf>
    <xf numFmtId="0" fontId="22" fillId="0" borderId="1" xfId="18" applyFont="1" applyBorder="1" applyAlignment="1">
      <alignment horizontal="center" vertical="center" wrapText="1"/>
    </xf>
    <xf numFmtId="0" fontId="22" fillId="0" borderId="0" xfId="18" applyFont="1" applyAlignment="1">
      <alignment horizontal="center" vertical="center" wrapText="1"/>
    </xf>
    <xf numFmtId="0" fontId="22" fillId="0" borderId="0" xfId="18" applyFont="1" applyAlignment="1">
      <alignment vertical="center" wrapText="1"/>
    </xf>
    <xf numFmtId="4" fontId="21" fillId="0" borderId="8" xfId="18" applyNumberFormat="1" applyFont="1" applyBorder="1" applyAlignment="1">
      <alignment vertical="center" wrapText="1"/>
    </xf>
    <xf numFmtId="0" fontId="21" fillId="0" borderId="1" xfId="18" applyFont="1" applyBorder="1" applyAlignment="1">
      <alignment horizontal="center" vertical="center" wrapText="1"/>
    </xf>
    <xf numFmtId="0" fontId="21" fillId="0" borderId="0" xfId="18" applyFont="1" applyAlignment="1">
      <alignment horizontal="center" vertical="center" wrapText="1"/>
    </xf>
    <xf numFmtId="0" fontId="21" fillId="0" borderId="0" xfId="18" applyFont="1" applyAlignment="1">
      <alignment vertical="center" wrapText="1"/>
    </xf>
    <xf numFmtId="0" fontId="21" fillId="0" borderId="7" xfId="18" applyFont="1" applyBorder="1" applyAlignment="1">
      <alignment horizontal="center" vertical="center" wrapText="1"/>
    </xf>
    <xf numFmtId="0" fontId="21" fillId="0" borderId="7" xfId="18" applyFont="1" applyBorder="1" applyAlignment="1">
      <alignment vertical="center" wrapText="1"/>
    </xf>
    <xf numFmtId="4" fontId="21" fillId="0" borderId="7" xfId="18" applyNumberFormat="1" applyFont="1" applyBorder="1" applyAlignment="1">
      <alignment vertical="center" wrapText="1"/>
    </xf>
    <xf numFmtId="4" fontId="51" fillId="0" borderId="7" xfId="18" applyNumberFormat="1" applyFont="1" applyBorder="1" applyAlignment="1">
      <alignment vertical="center" wrapText="1"/>
    </xf>
    <xf numFmtId="0" fontId="52" fillId="0" borderId="0" xfId="18" applyFont="1" applyAlignment="1">
      <alignment wrapText="1"/>
    </xf>
    <xf numFmtId="4" fontId="49" fillId="0" borderId="7" xfId="18" applyNumberFormat="1" applyFont="1" applyBorder="1" applyAlignment="1">
      <alignment vertical="center" wrapText="1"/>
    </xf>
    <xf numFmtId="0" fontId="53" fillId="0" borderId="0" xfId="18" applyFont="1" applyAlignment="1">
      <alignment wrapText="1"/>
    </xf>
    <xf numFmtId="49" fontId="16" fillId="0" borderId="8" xfId="18" applyNumberFormat="1" applyFont="1" applyBorder="1" applyAlignment="1">
      <alignment horizontal="center" vertical="center" wrapText="1"/>
    </xf>
    <xf numFmtId="0" fontId="16" fillId="0" borderId="8" xfId="18" applyFont="1" applyBorder="1" applyAlignment="1">
      <alignment horizontal="center" vertical="center" wrapText="1"/>
    </xf>
    <xf numFmtId="0" fontId="16" fillId="0" borderId="1" xfId="18" applyFont="1" applyBorder="1" applyAlignment="1">
      <alignment vertical="center" wrapText="1"/>
    </xf>
    <xf numFmtId="0" fontId="16" fillId="0" borderId="14" xfId="18" applyFont="1" applyBorder="1" applyAlignment="1">
      <alignment wrapText="1"/>
    </xf>
    <xf numFmtId="0" fontId="16" fillId="0" borderId="6" xfId="18" applyFont="1" applyBorder="1" applyAlignment="1">
      <alignment wrapText="1"/>
    </xf>
    <xf numFmtId="0" fontId="16" fillId="0" borderId="15" xfId="18" applyFont="1" applyBorder="1" applyAlignment="1">
      <alignment wrapText="1"/>
    </xf>
    <xf numFmtId="4" fontId="16" fillId="0" borderId="7" xfId="18" applyNumberFormat="1" applyFont="1" applyBorder="1" applyAlignment="1">
      <alignment wrapText="1"/>
    </xf>
    <xf numFmtId="4" fontId="22" fillId="0" borderId="8" xfId="18" applyNumberFormat="1" applyFont="1" applyBorder="1" applyAlignment="1">
      <alignment wrapText="1"/>
    </xf>
    <xf numFmtId="4" fontId="16" fillId="0" borderId="8" xfId="18" applyNumberFormat="1" applyFont="1" applyBorder="1" applyAlignment="1">
      <alignment wrapText="1"/>
    </xf>
    <xf numFmtId="0" fontId="15" fillId="0" borderId="14" xfId="18" applyFont="1" applyBorder="1" applyAlignment="1">
      <alignment wrapText="1"/>
    </xf>
    <xf numFmtId="0" fontId="15" fillId="0" borderId="6" xfId="18" applyFont="1" applyBorder="1" applyAlignment="1">
      <alignment wrapText="1"/>
    </xf>
    <xf numFmtId="0" fontId="15" fillId="0" borderId="15" xfId="18" applyFont="1" applyBorder="1" applyAlignment="1">
      <alignment wrapText="1"/>
    </xf>
    <xf numFmtId="4" fontId="15" fillId="0" borderId="7" xfId="18" applyNumberFormat="1" applyFont="1" applyBorder="1" applyAlignment="1">
      <alignment wrapText="1"/>
    </xf>
    <xf numFmtId="4" fontId="15" fillId="0" borderId="8" xfId="18" applyNumberFormat="1" applyFont="1" applyBorder="1" applyAlignment="1">
      <alignment wrapText="1"/>
    </xf>
    <xf numFmtId="4" fontId="16" fillId="0" borderId="11" xfId="18" applyNumberFormat="1" applyFont="1" applyBorder="1" applyAlignment="1">
      <alignment wrapText="1"/>
    </xf>
    <xf numFmtId="0" fontId="39" fillId="0" borderId="16" xfId="18" applyFont="1" applyBorder="1" applyAlignment="1">
      <alignment wrapText="1"/>
    </xf>
    <xf numFmtId="0" fontId="39" fillId="0" borderId="17" xfId="18" applyFont="1" applyBorder="1" applyAlignment="1">
      <alignment wrapText="1"/>
    </xf>
    <xf numFmtId="0" fontId="39" fillId="0" borderId="18" xfId="18" applyFont="1" applyBorder="1" applyAlignment="1">
      <alignment wrapText="1"/>
    </xf>
    <xf numFmtId="0" fontId="39" fillId="0" borderId="19" xfId="18" applyFont="1" applyBorder="1" applyAlignment="1">
      <alignment wrapText="1"/>
    </xf>
    <xf numFmtId="0" fontId="56" fillId="0" borderId="0" xfId="22" applyFont="1"/>
    <xf numFmtId="0" fontId="56" fillId="0" borderId="0" xfId="23" applyFont="1"/>
    <xf numFmtId="3" fontId="51" fillId="0" borderId="0" xfId="24" applyNumberFormat="1" applyFont="1" applyAlignment="1">
      <alignment horizontal="center" vertical="center" wrapText="1"/>
    </xf>
    <xf numFmtId="0" fontId="55" fillId="0" borderId="0" xfId="23"/>
    <xf numFmtId="0" fontId="55" fillId="0" borderId="0" xfId="23" applyAlignment="1">
      <alignment horizontal="center"/>
    </xf>
    <xf numFmtId="0" fontId="35" fillId="0" borderId="0" xfId="22" applyFont="1" applyAlignment="1">
      <alignment vertical="center"/>
    </xf>
    <xf numFmtId="3" fontId="15" fillId="0" borderId="3" xfId="24" applyNumberFormat="1" applyFont="1" applyBorder="1" applyAlignment="1">
      <alignment horizontal="right" vertical="center"/>
    </xf>
    <xf numFmtId="3" fontId="35" fillId="6" borderId="3" xfId="22" applyNumberFormat="1" applyFont="1" applyFill="1" applyBorder="1" applyAlignment="1">
      <alignment horizontal="right" vertical="center"/>
    </xf>
    <xf numFmtId="3" fontId="15" fillId="0" borderId="3" xfId="24" applyNumberFormat="1" applyFont="1" applyBorder="1" applyAlignment="1">
      <alignment horizontal="center" vertical="center" wrapText="1"/>
    </xf>
    <xf numFmtId="0" fontId="56" fillId="0" borderId="0" xfId="22" applyFont="1" applyAlignment="1">
      <alignment vertical="center"/>
    </xf>
    <xf numFmtId="3" fontId="23" fillId="0" borderId="3" xfId="24" applyNumberFormat="1" applyFont="1" applyBorder="1" applyAlignment="1">
      <alignment horizontal="right" vertical="center" wrapText="1"/>
    </xf>
    <xf numFmtId="3" fontId="35" fillId="0" borderId="3" xfId="22" applyNumberFormat="1" applyFont="1" applyBorder="1" applyAlignment="1">
      <alignment horizontal="right" vertical="center"/>
    </xf>
    <xf numFmtId="3" fontId="23" fillId="0" borderId="3" xfId="24" applyNumberFormat="1" applyFont="1" applyBorder="1" applyAlignment="1">
      <alignment horizontal="center" vertical="center" wrapText="1"/>
    </xf>
    <xf numFmtId="3" fontId="16" fillId="0" borderId="3" xfId="24" applyNumberFormat="1" applyFont="1" applyBorder="1" applyAlignment="1">
      <alignment horizontal="right" vertical="center" wrapText="1"/>
    </xf>
    <xf numFmtId="3" fontId="57" fillId="0" borderId="3" xfId="22" applyNumberFormat="1" applyFont="1" applyBorder="1" applyAlignment="1">
      <alignment vertical="center"/>
    </xf>
    <xf numFmtId="3" fontId="56" fillId="6" borderId="3" xfId="22" applyNumberFormat="1" applyFont="1" applyFill="1" applyBorder="1" applyAlignment="1">
      <alignment vertical="center"/>
    </xf>
    <xf numFmtId="3" fontId="16" fillId="0" borderId="3" xfId="24" applyNumberFormat="1" applyFont="1" applyBorder="1" applyAlignment="1">
      <alignment horizontal="center" vertical="center" wrapText="1"/>
    </xf>
    <xf numFmtId="0" fontId="20" fillId="0" borderId="0" xfId="24" applyFont="1" applyAlignment="1">
      <alignment horizontal="center"/>
    </xf>
    <xf numFmtId="0" fontId="20" fillId="0" borderId="3" xfId="24" applyFont="1" applyBorder="1" applyAlignment="1">
      <alignment horizontal="center"/>
    </xf>
    <xf numFmtId="3" fontId="35" fillId="0" borderId="3" xfId="22" applyNumberFormat="1" applyFont="1" applyBorder="1" applyAlignment="1">
      <alignment vertical="center"/>
    </xf>
    <xf numFmtId="3" fontId="21" fillId="0" borderId="3" xfId="24" applyNumberFormat="1" applyFont="1" applyBorder="1" applyAlignment="1">
      <alignment horizontal="right" vertical="center" wrapText="1"/>
    </xf>
    <xf numFmtId="0" fontId="16" fillId="0" borderId="0" xfId="24" applyFont="1"/>
    <xf numFmtId="0" fontId="15" fillId="0" borderId="3" xfId="24" applyFont="1" applyBorder="1" applyAlignment="1">
      <alignment horizontal="center" vertical="center" wrapText="1"/>
    </xf>
    <xf numFmtId="0" fontId="16" fillId="0" borderId="0" xfId="24" applyFont="1" applyAlignment="1">
      <alignment vertical="center"/>
    </xf>
    <xf numFmtId="0" fontId="16" fillId="0" borderId="0" xfId="24" applyFont="1" applyAlignment="1">
      <alignment horizontal="center" vertical="center"/>
    </xf>
    <xf numFmtId="0" fontId="27" fillId="0" borderId="0" xfId="24" applyFont="1" applyAlignment="1">
      <alignment horizontal="center" vertical="center"/>
    </xf>
    <xf numFmtId="0" fontId="16" fillId="0" borderId="0" xfId="24" applyFont="1" applyAlignment="1">
      <alignment horizontal="center"/>
    </xf>
    <xf numFmtId="0" fontId="27" fillId="0" borderId="0" xfId="24" applyFont="1"/>
    <xf numFmtId="0" fontId="27" fillId="0" borderId="0" xfId="24" applyFont="1" applyAlignment="1">
      <alignment horizontal="center"/>
    </xf>
    <xf numFmtId="0" fontId="16" fillId="0" borderId="0" xfId="26" applyFont="1" applyAlignment="1">
      <alignment vertical="center"/>
    </xf>
    <xf numFmtId="3" fontId="16" fillId="0" borderId="0" xfId="26" applyNumberFormat="1" applyFont="1" applyAlignment="1">
      <alignment horizontal="center" vertical="center" wrapText="1"/>
    </xf>
    <xf numFmtId="3" fontId="16" fillId="0" borderId="0" xfId="26" applyNumberFormat="1" applyFont="1" applyAlignment="1">
      <alignment horizontal="center" vertical="center"/>
    </xf>
    <xf numFmtId="3" fontId="16" fillId="0" borderId="0" xfId="26" applyNumberFormat="1" applyFont="1" applyAlignment="1">
      <alignment horizontal="left" vertical="center"/>
    </xf>
    <xf numFmtId="3" fontId="51" fillId="0" borderId="0" xfId="26" applyNumberFormat="1" applyFont="1" applyAlignment="1">
      <alignment horizontal="left" vertical="center"/>
    </xf>
    <xf numFmtId="3" fontId="16" fillId="0" borderId="0" xfId="26" applyNumberFormat="1" applyFont="1" applyAlignment="1">
      <alignment horizontal="left" vertical="center" wrapText="1"/>
    </xf>
    <xf numFmtId="0" fontId="16" fillId="0" borderId="0" xfId="26" applyFont="1" applyAlignment="1">
      <alignment vertical="center" wrapText="1"/>
    </xf>
    <xf numFmtId="0" fontId="16" fillId="0" borderId="0" xfId="26" applyFont="1" applyAlignment="1">
      <alignment horizontal="center" vertical="center"/>
    </xf>
    <xf numFmtId="0" fontId="16" fillId="0" borderId="0" xfId="26" applyFont="1" applyAlignment="1">
      <alignment horizontal="center" vertical="center" wrapText="1"/>
    </xf>
    <xf numFmtId="0" fontId="51" fillId="0" borderId="0" xfId="26" applyFont="1" applyAlignment="1">
      <alignment vertical="center" wrapText="1"/>
    </xf>
    <xf numFmtId="0" fontId="15" fillId="0" borderId="0" xfId="26" applyFont="1" applyAlignment="1">
      <alignment vertical="center"/>
    </xf>
    <xf numFmtId="4" fontId="21" fillId="0" borderId="10" xfId="26" applyNumberFormat="1" applyFont="1" applyBorder="1" applyAlignment="1">
      <alignment horizontal="center" vertical="top" wrapText="1"/>
    </xf>
    <xf numFmtId="4" fontId="21" fillId="0" borderId="4" xfId="26" applyNumberFormat="1" applyFont="1" applyBorder="1" applyAlignment="1">
      <alignment horizontal="center" vertical="top" wrapText="1"/>
    </xf>
    <xf numFmtId="0" fontId="21" fillId="0" borderId="7" xfId="26" applyFont="1" applyBorder="1" applyAlignment="1">
      <alignment horizontal="center" vertical="top" wrapText="1"/>
    </xf>
    <xf numFmtId="0" fontId="21" fillId="0" borderId="11" xfId="26" applyFont="1" applyBorder="1" applyAlignment="1">
      <alignment horizontal="center" vertical="top" wrapText="1"/>
    </xf>
    <xf numFmtId="4" fontId="21" fillId="0" borderId="3" xfId="26" applyNumberFormat="1" applyFont="1" applyBorder="1" applyAlignment="1">
      <alignment horizontal="center" vertical="top" wrapText="1"/>
    </xf>
    <xf numFmtId="0" fontId="17" fillId="0" borderId="3" xfId="26" applyFont="1" applyBorder="1" applyAlignment="1">
      <alignment horizontal="center" vertical="center" wrapText="1"/>
    </xf>
    <xf numFmtId="3" fontId="17" fillId="0" borderId="3" xfId="26" applyNumberFormat="1" applyFont="1" applyBorder="1" applyAlignment="1">
      <alignment horizontal="center" vertical="center" wrapText="1"/>
    </xf>
    <xf numFmtId="0" fontId="17" fillId="0" borderId="0" xfId="26" applyFont="1" applyAlignment="1">
      <alignment horizontal="center" vertical="center"/>
    </xf>
    <xf numFmtId="0" fontId="65" fillId="0" borderId="1" xfId="26" applyFont="1" applyBorder="1" applyAlignment="1">
      <alignment horizontal="center" vertical="center"/>
    </xf>
    <xf numFmtId="0" fontId="65" fillId="0" borderId="6" xfId="26" applyFont="1" applyBorder="1" applyAlignment="1">
      <alignment horizontal="center" vertical="center"/>
    </xf>
    <xf numFmtId="0" fontId="65" fillId="0" borderId="6" xfId="26" applyFont="1" applyBorder="1" applyAlignment="1">
      <alignment horizontal="center" vertical="center" wrapText="1"/>
    </xf>
    <xf numFmtId="3" fontId="44" fillId="0" borderId="6" xfId="26" applyNumberFormat="1" applyFont="1" applyBorder="1" applyAlignment="1">
      <alignment horizontal="center" vertical="center" wrapText="1"/>
    </xf>
    <xf numFmtId="3" fontId="65" fillId="0" borderId="6" xfId="26" applyNumberFormat="1" applyFont="1" applyBorder="1" applyAlignment="1">
      <alignment horizontal="center" vertical="center" wrapText="1"/>
    </xf>
    <xf numFmtId="3" fontId="65" fillId="0" borderId="15" xfId="26" applyNumberFormat="1" applyFont="1" applyBorder="1" applyAlignment="1">
      <alignment horizontal="center" vertical="center" wrapText="1"/>
    </xf>
    <xf numFmtId="0" fontId="65" fillId="0" borderId="0" xfId="26" applyFont="1" applyAlignment="1">
      <alignment horizontal="center" vertical="center"/>
    </xf>
    <xf numFmtId="0" fontId="37" fillId="0" borderId="4" xfId="26" applyFont="1" applyBorder="1" applyAlignment="1">
      <alignment vertical="center" wrapText="1"/>
    </xf>
    <xf numFmtId="3" fontId="37" fillId="0" borderId="4" xfId="26" applyNumberFormat="1" applyFont="1" applyBorder="1" applyAlignment="1">
      <alignment horizontal="right" vertical="center" wrapText="1"/>
    </xf>
    <xf numFmtId="3" fontId="37" fillId="0" borderId="3" xfId="26" applyNumberFormat="1" applyFont="1" applyBorder="1" applyAlignment="1">
      <alignment horizontal="right" vertical="center" wrapText="1"/>
    </xf>
    <xf numFmtId="0" fontId="37" fillId="0" borderId="0" xfId="26" applyFont="1" applyAlignment="1">
      <alignment horizontal="center" vertical="center"/>
    </xf>
    <xf numFmtId="0" fontId="65" fillId="0" borderId="1" xfId="26" applyFont="1" applyBorder="1" applyAlignment="1">
      <alignment horizontal="center"/>
    </xf>
    <xf numFmtId="0" fontId="65" fillId="0" borderId="0" xfId="26" applyFont="1" applyAlignment="1">
      <alignment horizontal="center"/>
    </xf>
    <xf numFmtId="0" fontId="65" fillId="0" borderId="0" xfId="26" applyFont="1" applyAlignment="1">
      <alignment horizontal="center" wrapText="1"/>
    </xf>
    <xf numFmtId="0" fontId="65" fillId="0" borderId="0" xfId="26" applyFont="1" applyAlignment="1">
      <alignment horizontal="left" wrapText="1"/>
    </xf>
    <xf numFmtId="0" fontId="65" fillId="0" borderId="0" xfId="26" applyFont="1" applyAlignment="1">
      <alignment wrapText="1"/>
    </xf>
    <xf numFmtId="3" fontId="44" fillId="0" borderId="0" xfId="26" applyNumberFormat="1" applyFont="1" applyAlignment="1">
      <alignment horizontal="center" wrapText="1"/>
    </xf>
    <xf numFmtId="3" fontId="65" fillId="0" borderId="0" xfId="26" applyNumberFormat="1" applyFont="1" applyAlignment="1">
      <alignment horizontal="center" wrapText="1"/>
    </xf>
    <xf numFmtId="3" fontId="65" fillId="0" borderId="9" xfId="26" applyNumberFormat="1" applyFont="1" applyBorder="1" applyAlignment="1">
      <alignment horizontal="center" wrapText="1"/>
    </xf>
    <xf numFmtId="0" fontId="37" fillId="0" borderId="3" xfId="26" applyFont="1" applyBorder="1" applyAlignment="1">
      <alignment vertical="center"/>
    </xf>
    <xf numFmtId="3" fontId="37" fillId="0" borderId="3" xfId="26" applyNumberFormat="1" applyFont="1" applyBorder="1" applyAlignment="1">
      <alignment horizontal="right" vertical="center"/>
    </xf>
    <xf numFmtId="0" fontId="37" fillId="0" borderId="0" xfId="26" applyFont="1" applyAlignment="1">
      <alignment vertical="center"/>
    </xf>
    <xf numFmtId="0" fontId="65" fillId="0" borderId="2" xfId="26" applyFont="1" applyBorder="1" applyAlignment="1">
      <alignment horizontal="center"/>
    </xf>
    <xf numFmtId="0" fontId="65" fillId="0" borderId="12" xfId="26" applyFont="1" applyBorder="1" applyAlignment="1">
      <alignment horizontal="center"/>
    </xf>
    <xf numFmtId="0" fontId="65" fillId="0" borderId="12" xfId="26" applyFont="1" applyBorder="1" applyAlignment="1">
      <alignment horizontal="center" wrapText="1"/>
    </xf>
    <xf numFmtId="0" fontId="65" fillId="0" borderId="12" xfId="26" applyFont="1" applyBorder="1" applyAlignment="1">
      <alignment wrapText="1"/>
    </xf>
    <xf numFmtId="3" fontId="44" fillId="0" borderId="12" xfId="26" applyNumberFormat="1" applyFont="1" applyBorder="1" applyAlignment="1">
      <alignment horizontal="center" wrapText="1"/>
    </xf>
    <xf numFmtId="3" fontId="65" fillId="0" borderId="12" xfId="26" applyNumberFormat="1" applyFont="1" applyBorder="1" applyAlignment="1">
      <alignment horizontal="center" wrapText="1"/>
    </xf>
    <xf numFmtId="3" fontId="65" fillId="0" borderId="13" xfId="26" applyNumberFormat="1" applyFont="1" applyBorder="1" applyAlignment="1">
      <alignment horizontal="center" wrapText="1"/>
    </xf>
    <xf numFmtId="0" fontId="25" fillId="0" borderId="4" xfId="26" applyFont="1" applyBorder="1" applyAlignment="1">
      <alignment vertical="center" wrapText="1"/>
    </xf>
    <xf numFmtId="3" fontId="25" fillId="0" borderId="3" xfId="26" applyNumberFormat="1" applyFont="1" applyBorder="1" applyAlignment="1">
      <alignment vertical="center" wrapText="1"/>
    </xf>
    <xf numFmtId="0" fontId="21" fillId="0" borderId="0" xfId="26" applyFont="1" applyAlignment="1">
      <alignment vertical="top"/>
    </xf>
    <xf numFmtId="0" fontId="65" fillId="0" borderId="14" xfId="26" applyFont="1" applyBorder="1" applyAlignment="1">
      <alignment horizontal="center"/>
    </xf>
    <xf numFmtId="0" fontId="65" fillId="0" borderId="6" xfId="26" applyFont="1" applyBorder="1" applyAlignment="1">
      <alignment horizontal="center"/>
    </xf>
    <xf numFmtId="0" fontId="65" fillId="0" borderId="6" xfId="26" applyFont="1" applyBorder="1" applyAlignment="1">
      <alignment horizontal="center" wrapText="1"/>
    </xf>
    <xf numFmtId="0" fontId="65" fillId="0" borderId="6" xfId="26" applyFont="1" applyBorder="1" applyAlignment="1">
      <alignment horizontal="left" wrapText="1"/>
    </xf>
    <xf numFmtId="0" fontId="65" fillId="0" borderId="6" xfId="26" applyFont="1" applyBorder="1" applyAlignment="1">
      <alignment wrapText="1"/>
    </xf>
    <xf numFmtId="3" fontId="44" fillId="0" borderId="6" xfId="26" applyNumberFormat="1" applyFont="1" applyBorder="1" applyAlignment="1">
      <alignment horizontal="center" wrapText="1"/>
    </xf>
    <xf numFmtId="3" fontId="65" fillId="0" borderId="6" xfId="26" applyNumberFormat="1" applyFont="1" applyBorder="1" applyAlignment="1">
      <alignment horizontal="center" wrapText="1"/>
    </xf>
    <xf numFmtId="3" fontId="65" fillId="0" borderId="15" xfId="26" applyNumberFormat="1" applyFont="1" applyBorder="1" applyAlignment="1">
      <alignment horizontal="center" wrapText="1"/>
    </xf>
    <xf numFmtId="3" fontId="37" fillId="0" borderId="3" xfId="26" applyNumberFormat="1" applyFont="1" applyBorder="1" applyAlignment="1">
      <alignment vertical="center"/>
    </xf>
    <xf numFmtId="49" fontId="66" fillId="0" borderId="4" xfId="26" applyNumberFormat="1" applyFont="1" applyBorder="1" applyAlignment="1">
      <alignment vertical="center"/>
    </xf>
    <xf numFmtId="3" fontId="66" fillId="0" borderId="3" xfId="26" applyNumberFormat="1" applyFont="1" applyBorder="1" applyAlignment="1">
      <alignment vertical="center" wrapText="1"/>
    </xf>
    <xf numFmtId="0" fontId="22" fillId="0" borderId="0" xfId="26" applyFont="1" applyAlignment="1">
      <alignment vertical="center"/>
    </xf>
    <xf numFmtId="49" fontId="24" fillId="0" borderId="5" xfId="26" applyNumberFormat="1" applyFont="1" applyBorder="1" applyAlignment="1">
      <alignment horizontal="left" vertical="center"/>
    </xf>
    <xf numFmtId="49" fontId="24" fillId="0" borderId="10" xfId="26" applyNumberFormat="1" applyFont="1" applyBorder="1" applyAlignment="1">
      <alignment horizontal="left" vertical="center"/>
    </xf>
    <xf numFmtId="49" fontId="24" fillId="0" borderId="10" xfId="26" applyNumberFormat="1" applyFont="1" applyBorder="1" applyAlignment="1">
      <alignment vertical="center"/>
    </xf>
    <xf numFmtId="3" fontId="56" fillId="0" borderId="10" xfId="26" applyNumberFormat="1" applyFont="1" applyBorder="1" applyAlignment="1">
      <alignment vertical="center" wrapText="1"/>
    </xf>
    <xf numFmtId="3" fontId="25" fillId="0" borderId="10" xfId="26" applyNumberFormat="1" applyFont="1" applyBorder="1" applyAlignment="1">
      <alignment vertical="center" wrapText="1"/>
    </xf>
    <xf numFmtId="3" fontId="25" fillId="0" borderId="4" xfId="26" applyNumberFormat="1" applyFont="1" applyBorder="1" applyAlignment="1">
      <alignment vertical="center" wrapText="1"/>
    </xf>
    <xf numFmtId="0" fontId="21" fillId="0" borderId="0" xfId="26" applyFont="1" applyAlignment="1">
      <alignment vertical="center"/>
    </xf>
    <xf numFmtId="0" fontId="16" fillId="0" borderId="0" xfId="26" applyFont="1" applyAlignment="1">
      <alignment vertical="top"/>
    </xf>
    <xf numFmtId="0" fontId="26" fillId="0" borderId="15" xfId="26" applyFont="1" applyBorder="1" applyAlignment="1">
      <alignment vertical="center" wrapText="1"/>
    </xf>
    <xf numFmtId="3" fontId="26" fillId="0" borderId="7" xfId="26" applyNumberFormat="1" applyFont="1" applyBorder="1" applyAlignment="1">
      <alignment vertical="center" wrapText="1"/>
    </xf>
    <xf numFmtId="3" fontId="26" fillId="0" borderId="3" xfId="26" applyNumberFormat="1" applyFont="1" applyBorder="1" applyAlignment="1">
      <alignment vertical="center" wrapText="1"/>
    </xf>
    <xf numFmtId="0" fontId="19" fillId="0" borderId="0" xfId="26" applyFont="1" applyAlignment="1">
      <alignment vertical="center"/>
    </xf>
    <xf numFmtId="0" fontId="26" fillId="0" borderId="4" xfId="26" applyFont="1" applyBorder="1" applyAlignment="1">
      <alignment vertical="center" wrapText="1"/>
    </xf>
    <xf numFmtId="0" fontId="26" fillId="0" borderId="9" xfId="26" applyFont="1" applyBorder="1" applyAlignment="1">
      <alignment vertical="center" wrapText="1"/>
    </xf>
    <xf numFmtId="3" fontId="26" fillId="0" borderId="8" xfId="26" applyNumberFormat="1" applyFont="1" applyBorder="1" applyAlignment="1">
      <alignment vertical="center" wrapText="1"/>
    </xf>
    <xf numFmtId="0" fontId="65" fillId="0" borderId="5" xfId="26" applyFont="1" applyBorder="1" applyAlignment="1">
      <alignment horizontal="center"/>
    </xf>
    <xf numFmtId="0" fontId="65" fillId="0" borderId="10" xfId="26" applyFont="1" applyBorder="1" applyAlignment="1">
      <alignment horizontal="center"/>
    </xf>
    <xf numFmtId="0" fontId="65" fillId="0" borderId="10" xfId="26" applyFont="1" applyBorder="1" applyAlignment="1">
      <alignment horizontal="center" wrapText="1"/>
    </xf>
    <xf numFmtId="0" fontId="65" fillId="0" borderId="10" xfId="26" applyFont="1" applyBorder="1" applyAlignment="1">
      <alignment wrapText="1"/>
    </xf>
    <xf numFmtId="3" fontId="44" fillId="0" borderId="10" xfId="26" applyNumberFormat="1" applyFont="1" applyBorder="1" applyAlignment="1">
      <alignment horizontal="center" wrapText="1"/>
    </xf>
    <xf numFmtId="3" fontId="65" fillId="0" borderId="10" xfId="26" applyNumberFormat="1" applyFont="1" applyBorder="1" applyAlignment="1">
      <alignment horizontal="center" wrapText="1"/>
    </xf>
    <xf numFmtId="3" fontId="65" fillId="0" borderId="4" xfId="26" applyNumberFormat="1" applyFont="1" applyBorder="1" applyAlignment="1">
      <alignment horizontal="center" wrapText="1"/>
    </xf>
    <xf numFmtId="49" fontId="67" fillId="0" borderId="4" xfId="26" applyNumberFormat="1" applyFont="1" applyBorder="1" applyAlignment="1">
      <alignment vertical="center"/>
    </xf>
    <xf numFmtId="3" fontId="67" fillId="0" borderId="3" xfId="26" applyNumberFormat="1" applyFont="1" applyBorder="1" applyAlignment="1">
      <alignment vertical="center" wrapText="1"/>
    </xf>
    <xf numFmtId="0" fontId="44" fillId="0" borderId="0" xfId="26" applyFont="1" applyAlignment="1">
      <alignment vertical="center"/>
    </xf>
    <xf numFmtId="49" fontId="24" fillId="0" borderId="14" xfId="26" applyNumberFormat="1" applyFont="1" applyBorder="1" applyAlignment="1">
      <alignment horizontal="left" vertical="center"/>
    </xf>
    <xf numFmtId="49" fontId="24" fillId="0" borderId="6" xfId="26" applyNumberFormat="1" applyFont="1" applyBorder="1" applyAlignment="1">
      <alignment horizontal="left" vertical="center"/>
    </xf>
    <xf numFmtId="49" fontId="25" fillId="0" borderId="7" xfId="26" applyNumberFormat="1" applyFont="1" applyBorder="1" applyAlignment="1">
      <alignment horizontal="center" vertical="center" wrapText="1"/>
    </xf>
    <xf numFmtId="0" fontId="25" fillId="0" borderId="14" xfId="26" applyFont="1" applyBorder="1" applyAlignment="1">
      <alignment vertical="center" wrapText="1"/>
    </xf>
    <xf numFmtId="3" fontId="25" fillId="0" borderId="7" xfId="26" applyNumberFormat="1" applyFont="1" applyBorder="1" applyAlignment="1">
      <alignment vertical="center" wrapText="1"/>
    </xf>
    <xf numFmtId="0" fontId="25" fillId="0" borderId="8" xfId="26" applyFont="1" applyBorder="1" applyAlignment="1">
      <alignment horizontal="center" vertical="center" wrapText="1"/>
    </xf>
    <xf numFmtId="0" fontId="25" fillId="0" borderId="7" xfId="26" applyFont="1" applyBorder="1" applyAlignment="1">
      <alignment horizontal="center" vertical="center" wrapText="1"/>
    </xf>
    <xf numFmtId="0" fontId="25" fillId="0" borderId="11" xfId="26" applyFont="1" applyBorder="1" applyAlignment="1">
      <alignment horizontal="center" vertical="center" wrapText="1"/>
    </xf>
    <xf numFmtId="0" fontId="25" fillId="0" borderId="5" xfId="26" applyFont="1" applyBorder="1" applyAlignment="1">
      <alignment vertical="center" wrapText="1"/>
    </xf>
    <xf numFmtId="0" fontId="25" fillId="0" borderId="9" xfId="26" applyFont="1" applyBorder="1" applyAlignment="1">
      <alignment horizontal="center" vertical="center" wrapText="1"/>
    </xf>
    <xf numFmtId="0" fontId="25" fillId="0" borderId="0" xfId="26" applyFont="1" applyAlignment="1">
      <alignment horizontal="center" vertical="center" wrapText="1"/>
    </xf>
    <xf numFmtId="49" fontId="67" fillId="0" borderId="4" xfId="26" applyNumberFormat="1" applyFont="1" applyBorder="1" applyAlignment="1">
      <alignment vertical="center" wrapText="1"/>
    </xf>
    <xf numFmtId="0" fontId="25" fillId="0" borderId="4" xfId="26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5" fillId="0" borderId="7" xfId="26" applyNumberFormat="1" applyFont="1" applyBorder="1" applyAlignment="1">
      <alignment horizontal="center" vertical="top" wrapText="1"/>
    </xf>
    <xf numFmtId="49" fontId="25" fillId="0" borderId="8" xfId="26" applyNumberFormat="1" applyFont="1" applyBorder="1" applyAlignment="1">
      <alignment horizontal="center" vertical="top" wrapText="1"/>
    </xf>
    <xf numFmtId="49" fontId="25" fillId="0" borderId="11" xfId="26" applyNumberFormat="1" applyFont="1" applyBorder="1" applyAlignment="1">
      <alignment horizontal="center" vertical="top" wrapText="1"/>
    </xf>
    <xf numFmtId="49" fontId="66" fillId="0" borderId="4" xfId="26" applyNumberFormat="1" applyFont="1" applyBorder="1" applyAlignment="1">
      <alignment horizontal="center" vertical="center"/>
    </xf>
    <xf numFmtId="49" fontId="24" fillId="0" borderId="10" xfId="26" applyNumberFormat="1" applyFont="1" applyBorder="1" applyAlignment="1">
      <alignment horizontal="center" vertical="center"/>
    </xf>
    <xf numFmtId="0" fontId="25" fillId="0" borderId="15" xfId="26" applyFont="1" applyBorder="1" applyAlignment="1">
      <alignment horizontal="center" vertical="center" wrapText="1"/>
    </xf>
    <xf numFmtId="0" fontId="25" fillId="0" borderId="3" xfId="26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9" fontId="24" fillId="0" borderId="6" xfId="26" applyNumberFormat="1" applyFont="1" applyBorder="1" applyAlignment="1">
      <alignment horizontal="center" vertical="center"/>
    </xf>
    <xf numFmtId="3" fontId="56" fillId="0" borderId="6" xfId="26" applyNumberFormat="1" applyFont="1" applyBorder="1" applyAlignment="1">
      <alignment vertical="center" wrapText="1"/>
    </xf>
    <xf numFmtId="3" fontId="25" fillId="0" borderId="6" xfId="26" applyNumberFormat="1" applyFont="1" applyBorder="1" applyAlignment="1">
      <alignment vertical="center" wrapText="1"/>
    </xf>
    <xf numFmtId="3" fontId="25" fillId="0" borderId="15" xfId="26" applyNumberFormat="1" applyFont="1" applyBorder="1" applyAlignment="1">
      <alignment vertical="center" wrapText="1"/>
    </xf>
    <xf numFmtId="0" fontId="37" fillId="0" borderId="4" xfId="26" applyFont="1" applyBorder="1" applyAlignment="1">
      <alignment horizontal="center" vertical="center" wrapText="1"/>
    </xf>
    <xf numFmtId="4" fontId="51" fillId="0" borderId="0" xfId="26" applyNumberFormat="1" applyFont="1" applyAlignment="1">
      <alignment vertical="center" wrapText="1"/>
    </xf>
    <xf numFmtId="4" fontId="16" fillId="0" borderId="0" xfId="26" applyNumberFormat="1" applyFont="1" applyAlignment="1">
      <alignment vertical="center" wrapText="1"/>
    </xf>
    <xf numFmtId="0" fontId="71" fillId="0" borderId="0" xfId="26" applyFont="1" applyAlignment="1">
      <alignment horizontal="left"/>
    </xf>
    <xf numFmtId="0" fontId="71" fillId="0" borderId="0" xfId="26" applyFont="1" applyAlignment="1">
      <alignment horizontal="center"/>
    </xf>
    <xf numFmtId="0" fontId="51" fillId="0" borderId="0" xfId="26" applyFont="1" applyAlignment="1">
      <alignment wrapText="1"/>
    </xf>
    <xf numFmtId="0" fontId="16" fillId="0" borderId="0" xfId="26" applyFont="1" applyAlignment="1">
      <alignment wrapText="1"/>
    </xf>
    <xf numFmtId="0" fontId="16" fillId="0" borderId="0" xfId="26" applyFont="1" applyAlignment="1">
      <alignment horizontal="center" wrapText="1"/>
    </xf>
    <xf numFmtId="3" fontId="16" fillId="0" borderId="0" xfId="26" applyNumberFormat="1" applyFont="1" applyAlignment="1">
      <alignment wrapText="1"/>
    </xf>
    <xf numFmtId="0" fontId="16" fillId="0" borderId="0" xfId="26" applyFont="1"/>
    <xf numFmtId="0" fontId="51" fillId="0" borderId="0" xfId="26" applyFont="1" applyAlignment="1">
      <alignment horizontal="left" vertical="center"/>
    </xf>
    <xf numFmtId="0" fontId="51" fillId="0" borderId="0" xfId="26" applyFont="1" applyAlignment="1">
      <alignment horizontal="center" vertical="center"/>
    </xf>
    <xf numFmtId="0" fontId="16" fillId="0" borderId="0" xfId="26" applyFont="1" applyAlignment="1">
      <alignment horizontal="center"/>
    </xf>
    <xf numFmtId="0" fontId="16" fillId="0" borderId="0" xfId="26" applyFont="1" applyAlignment="1">
      <alignment horizontal="left"/>
    </xf>
    <xf numFmtId="4" fontId="51" fillId="0" borderId="0" xfId="26" applyNumberFormat="1" applyFont="1" applyAlignment="1">
      <alignment wrapText="1"/>
    </xf>
    <xf numFmtId="4" fontId="16" fillId="0" borderId="0" xfId="26" applyNumberFormat="1" applyFont="1" applyAlignment="1">
      <alignment wrapText="1"/>
    </xf>
    <xf numFmtId="3" fontId="16" fillId="0" borderId="0" xfId="26" applyNumberFormat="1" applyFont="1" applyAlignment="1">
      <alignment horizontal="left" wrapText="1"/>
    </xf>
    <xf numFmtId="3" fontId="16" fillId="0" borderId="0" xfId="26" applyNumberFormat="1" applyFont="1"/>
    <xf numFmtId="3" fontId="16" fillId="0" borderId="0" xfId="26" applyNumberFormat="1" applyFont="1" applyAlignment="1">
      <alignment horizontal="center" wrapText="1"/>
    </xf>
    <xf numFmtId="0" fontId="15" fillId="0" borderId="0" xfId="26" applyFont="1" applyAlignment="1">
      <alignment vertical="center" wrapText="1"/>
    </xf>
    <xf numFmtId="0" fontId="15" fillId="0" borderId="7" xfId="26" applyFont="1" applyBorder="1" applyAlignment="1">
      <alignment horizontal="center" vertical="top" wrapText="1"/>
    </xf>
    <xf numFmtId="0" fontId="15" fillId="0" borderId="14" xfId="26" applyFont="1" applyBorder="1" applyAlignment="1">
      <alignment horizontal="center" vertical="top" wrapText="1"/>
    </xf>
    <xf numFmtId="0" fontId="65" fillId="0" borderId="3" xfId="26" applyFont="1" applyBorder="1" applyAlignment="1">
      <alignment horizontal="center"/>
    </xf>
    <xf numFmtId="0" fontId="65" fillId="0" borderId="3" xfId="26" applyFont="1" applyBorder="1" applyAlignment="1">
      <alignment horizontal="center" wrapText="1"/>
    </xf>
    <xf numFmtId="0" fontId="65" fillId="0" borderId="5" xfId="26" applyFont="1" applyBorder="1" applyAlignment="1">
      <alignment horizontal="center" wrapText="1"/>
    </xf>
    <xf numFmtId="3" fontId="65" fillId="0" borderId="3" xfId="26" applyNumberFormat="1" applyFont="1" applyBorder="1" applyAlignment="1">
      <alignment horizontal="center" wrapText="1"/>
    </xf>
    <xf numFmtId="0" fontId="23" fillId="0" borderId="3" xfId="26" applyFont="1" applyBorder="1" applyAlignment="1">
      <alignment horizontal="center" vertical="center" wrapText="1"/>
    </xf>
    <xf numFmtId="3" fontId="23" fillId="0" borderId="3" xfId="26" applyNumberFormat="1" applyFont="1" applyBorder="1" applyAlignment="1">
      <alignment horizontal="right" vertical="center" wrapText="1"/>
    </xf>
    <xf numFmtId="0" fontId="23" fillId="0" borderId="0" xfId="26" applyFont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16" fillId="0" borderId="8" xfId="28" applyNumberFormat="1" applyFont="1" applyFill="1" applyBorder="1" applyAlignment="1">
      <alignment horizontal="center" vertical="top"/>
    </xf>
    <xf numFmtId="1" fontId="16" fillId="0" borderId="8" xfId="28" applyNumberFormat="1" applyFont="1" applyFill="1" applyBorder="1" applyAlignment="1">
      <alignment horizontal="center" vertical="top"/>
    </xf>
    <xf numFmtId="9" fontId="16" fillId="0" borderId="7" xfId="28" applyFont="1" applyFill="1" applyBorder="1" applyAlignment="1">
      <alignment horizontal="center" vertical="center" wrapText="1"/>
    </xf>
    <xf numFmtId="3" fontId="16" fillId="0" borderId="3" xfId="28" applyNumberFormat="1" applyFont="1" applyFill="1" applyBorder="1" applyAlignment="1">
      <alignment horizontal="right" vertical="center"/>
    </xf>
    <xf numFmtId="3" fontId="16" fillId="0" borderId="3" xfId="28" applyNumberFormat="1" applyFont="1" applyFill="1" applyBorder="1" applyAlignment="1">
      <alignment vertical="center" wrapText="1"/>
    </xf>
    <xf numFmtId="9" fontId="16" fillId="0" borderId="0" xfId="28" applyFont="1" applyFill="1" applyAlignment="1">
      <alignment vertical="top" wrapText="1"/>
    </xf>
    <xf numFmtId="9" fontId="16" fillId="0" borderId="0" xfId="28" applyFont="1" applyFill="1" applyAlignment="1">
      <alignment vertical="top"/>
    </xf>
    <xf numFmtId="1" fontId="16" fillId="0" borderId="7" xfId="28" applyNumberFormat="1" applyFont="1" applyFill="1" applyBorder="1" applyAlignment="1">
      <alignment horizontal="center" vertical="top"/>
    </xf>
    <xf numFmtId="9" fontId="16" fillId="0" borderId="3" xfId="28" applyFont="1" applyFill="1" applyBorder="1" applyAlignment="1">
      <alignment horizontal="center" vertical="center" wrapText="1"/>
    </xf>
    <xf numFmtId="0" fontId="16" fillId="0" borderId="11" xfId="28" applyNumberFormat="1" applyFont="1" applyFill="1" applyBorder="1" applyAlignment="1">
      <alignment horizontal="center" vertical="top"/>
    </xf>
    <xf numFmtId="1" fontId="16" fillId="0" borderId="11" xfId="28" applyNumberFormat="1" applyFont="1" applyFill="1" applyBorder="1" applyAlignment="1">
      <alignment horizontal="center" vertical="top"/>
    </xf>
    <xf numFmtId="9" fontId="16" fillId="0" borderId="8" xfId="28" applyFont="1" applyFill="1" applyBorder="1" applyAlignment="1">
      <alignment horizontal="center" vertical="top"/>
    </xf>
    <xf numFmtId="0" fontId="16" fillId="0" borderId="3" xfId="26" applyFont="1" applyBorder="1" applyAlignment="1">
      <alignment horizontal="center" vertical="top" wrapText="1"/>
    </xf>
    <xf numFmtId="3" fontId="16" fillId="0" borderId="3" xfId="26" applyNumberFormat="1" applyFont="1" applyBorder="1" applyAlignment="1">
      <alignment horizontal="right" vertical="top"/>
    </xf>
    <xf numFmtId="3" fontId="16" fillId="0" borderId="3" xfId="26" applyNumberFormat="1" applyFont="1" applyBorder="1" applyAlignment="1">
      <alignment vertical="top" wrapText="1"/>
    </xf>
    <xf numFmtId="0" fontId="16" fillId="0" borderId="0" xfId="26" applyFont="1" applyAlignment="1">
      <alignment vertical="top" wrapText="1"/>
    </xf>
    <xf numFmtId="3" fontId="16" fillId="0" borderId="0" xfId="26" applyNumberFormat="1" applyFont="1" applyAlignment="1">
      <alignment vertical="top"/>
    </xf>
    <xf numFmtId="9" fontId="16" fillId="0" borderId="11" xfId="28" applyFont="1" applyFill="1" applyBorder="1" applyAlignment="1">
      <alignment horizontal="center" vertical="top"/>
    </xf>
    <xf numFmtId="49" fontId="16" fillId="0" borderId="7" xfId="26" applyNumberFormat="1" applyFont="1" applyBorder="1" applyAlignment="1">
      <alignment horizontal="center" vertical="top"/>
    </xf>
    <xf numFmtId="0" fontId="16" fillId="0" borderId="3" xfId="26" applyFont="1" applyBorder="1" applyAlignment="1">
      <alignment horizontal="center" vertical="center" wrapText="1"/>
    </xf>
    <xf numFmtId="3" fontId="16" fillId="0" borderId="3" xfId="26" applyNumberFormat="1" applyFont="1" applyBorder="1" applyAlignment="1">
      <alignment horizontal="right" vertical="center"/>
    </xf>
    <xf numFmtId="3" fontId="16" fillId="0" borderId="3" xfId="26" applyNumberFormat="1" applyFont="1" applyBorder="1" applyAlignment="1">
      <alignment vertical="center" wrapText="1"/>
    </xf>
    <xf numFmtId="49" fontId="16" fillId="0" borderId="8" xfId="26" applyNumberFormat="1" applyFont="1" applyBorder="1" applyAlignment="1">
      <alignment horizontal="center" vertical="top"/>
    </xf>
    <xf numFmtId="49" fontId="16" fillId="0" borderId="11" xfId="26" applyNumberFormat="1" applyFont="1" applyBorder="1" applyAlignment="1">
      <alignment horizontal="center" vertical="top"/>
    </xf>
    <xf numFmtId="49" fontId="16" fillId="0" borderId="7" xfId="26" applyNumberFormat="1" applyFont="1" applyBorder="1" applyAlignment="1">
      <alignment horizontal="center" vertical="top" wrapText="1"/>
    </xf>
    <xf numFmtId="49" fontId="16" fillId="0" borderId="8" xfId="26" applyNumberFormat="1" applyFont="1" applyBorder="1" applyAlignment="1">
      <alignment horizontal="center" vertical="top" wrapText="1"/>
    </xf>
    <xf numFmtId="49" fontId="16" fillId="0" borderId="11" xfId="26" applyNumberFormat="1" applyFont="1" applyBorder="1" applyAlignment="1">
      <alignment horizontal="center" vertical="top" wrapText="1"/>
    </xf>
    <xf numFmtId="0" fontId="16" fillId="0" borderId="11" xfId="26" applyFont="1" applyBorder="1" applyAlignment="1">
      <alignment horizontal="center" vertical="center" wrapText="1"/>
    </xf>
    <xf numFmtId="3" fontId="16" fillId="0" borderId="11" xfId="26" applyNumberFormat="1" applyFont="1" applyBorder="1" applyAlignment="1">
      <alignment horizontal="right" vertical="center"/>
    </xf>
    <xf numFmtId="3" fontId="16" fillId="0" borderId="11" xfId="26" applyNumberFormat="1" applyFont="1" applyBorder="1" applyAlignment="1">
      <alignment vertical="center" wrapText="1"/>
    </xf>
    <xf numFmtId="0" fontId="51" fillId="0" borderId="0" xfId="26" applyFont="1"/>
    <xf numFmtId="0" fontId="51" fillId="0" borderId="0" xfId="26" applyFont="1" applyAlignment="1">
      <alignment vertical="center"/>
    </xf>
    <xf numFmtId="0" fontId="21" fillId="0" borderId="0" xfId="26" applyFont="1"/>
    <xf numFmtId="0" fontId="15" fillId="0" borderId="0" xfId="26" applyFont="1"/>
    <xf numFmtId="49" fontId="16" fillId="0" borderId="7" xfId="10" applyNumberFormat="1" applyFont="1" applyBorder="1" applyAlignment="1">
      <alignment horizontal="left" vertical="center" wrapText="1"/>
    </xf>
    <xf numFmtId="49" fontId="16" fillId="0" borderId="8" xfId="10" applyNumberFormat="1" applyFont="1" applyBorder="1" applyAlignment="1">
      <alignment horizontal="left" vertical="center" wrapText="1"/>
    </xf>
    <xf numFmtId="49" fontId="16" fillId="0" borderId="11" xfId="10" applyNumberFormat="1" applyFont="1" applyBorder="1" applyAlignment="1">
      <alignment horizontal="left" vertical="center" wrapText="1"/>
    </xf>
    <xf numFmtId="49" fontId="16" fillId="0" borderId="7" xfId="10" applyNumberFormat="1" applyFont="1" applyBorder="1" applyAlignment="1">
      <alignment horizontal="center" vertical="center"/>
    </xf>
    <xf numFmtId="49" fontId="16" fillId="0" borderId="8" xfId="10" applyNumberFormat="1" applyFont="1" applyBorder="1" applyAlignment="1">
      <alignment horizontal="center" vertical="center"/>
    </xf>
    <xf numFmtId="49" fontId="16" fillId="0" borderId="11" xfId="10" applyNumberFormat="1" applyFont="1" applyBorder="1" applyAlignment="1">
      <alignment horizontal="center" vertical="center"/>
    </xf>
    <xf numFmtId="0" fontId="16" fillId="0" borderId="0" xfId="10" applyFont="1" applyAlignment="1">
      <alignment horizontal="left" vertical="center" wrapText="1"/>
    </xf>
    <xf numFmtId="49" fontId="16" fillId="0" borderId="7" xfId="10" applyNumberFormat="1" applyFont="1" applyBorder="1" applyAlignment="1">
      <alignment horizontal="center" vertical="center" wrapText="1"/>
    </xf>
    <xf numFmtId="49" fontId="16" fillId="0" borderId="8" xfId="10" applyNumberFormat="1" applyFont="1" applyBorder="1" applyAlignment="1">
      <alignment horizontal="center" vertical="center" wrapText="1"/>
    </xf>
    <xf numFmtId="49" fontId="16" fillId="0" borderId="11" xfId="10" applyNumberFormat="1" applyFont="1" applyBorder="1" applyAlignment="1">
      <alignment horizontal="center" vertical="center" wrapText="1"/>
    </xf>
    <xf numFmtId="49" fontId="16" fillId="0" borderId="3" xfId="10" applyNumberFormat="1" applyFont="1" applyBorder="1" applyAlignment="1">
      <alignment horizontal="center" vertical="center" wrapText="1"/>
    </xf>
    <xf numFmtId="49" fontId="15" fillId="3" borderId="14" xfId="10" applyNumberFormat="1" applyFont="1" applyFill="1" applyBorder="1" applyAlignment="1">
      <alignment horizontal="center" vertical="center" wrapText="1"/>
    </xf>
    <xf numFmtId="49" fontId="15" fillId="3" borderId="1" xfId="10" applyNumberFormat="1" applyFont="1" applyFill="1" applyBorder="1" applyAlignment="1">
      <alignment horizontal="center" vertical="center" wrapText="1"/>
    </xf>
    <xf numFmtId="49" fontId="15" fillId="3" borderId="2" xfId="10" applyNumberFormat="1" applyFont="1" applyFill="1" applyBorder="1" applyAlignment="1">
      <alignment horizontal="center" vertical="center" wrapText="1"/>
    </xf>
    <xf numFmtId="3" fontId="21" fillId="3" borderId="15" xfId="10" applyNumberFormat="1" applyFont="1" applyFill="1" applyBorder="1" applyAlignment="1">
      <alignment horizontal="left" vertical="center" wrapText="1"/>
    </xf>
    <xf numFmtId="3" fontId="21" fillId="3" borderId="9" xfId="10" applyNumberFormat="1" applyFont="1" applyFill="1" applyBorder="1" applyAlignment="1">
      <alignment horizontal="left" vertical="center" wrapText="1"/>
    </xf>
    <xf numFmtId="3" fontId="21" fillId="3" borderId="13" xfId="10" applyNumberFormat="1" applyFont="1" applyFill="1" applyBorder="1" applyAlignment="1">
      <alignment horizontal="left" vertical="center" wrapText="1"/>
    </xf>
    <xf numFmtId="3" fontId="16" fillId="0" borderId="3" xfId="10" applyNumberFormat="1" applyFont="1" applyBorder="1" applyAlignment="1">
      <alignment horizontal="left" vertical="center" wrapText="1"/>
    </xf>
    <xf numFmtId="49" fontId="23" fillId="3" borderId="14" xfId="10" applyNumberFormat="1" applyFont="1" applyFill="1" applyBorder="1" applyAlignment="1">
      <alignment horizontal="center" vertical="center"/>
    </xf>
    <xf numFmtId="49" fontId="23" fillId="3" borderId="15" xfId="10" applyNumberFormat="1" applyFont="1" applyFill="1" applyBorder="1" applyAlignment="1">
      <alignment horizontal="center" vertical="center"/>
    </xf>
    <xf numFmtId="49" fontId="23" fillId="3" borderId="1" xfId="10" applyNumberFormat="1" applyFont="1" applyFill="1" applyBorder="1" applyAlignment="1">
      <alignment horizontal="center" vertical="center"/>
    </xf>
    <xf numFmtId="49" fontId="23" fillId="3" borderId="9" xfId="10" applyNumberFormat="1" applyFont="1" applyFill="1" applyBorder="1" applyAlignment="1">
      <alignment horizontal="center" vertical="center"/>
    </xf>
    <xf numFmtId="49" fontId="23" fillId="3" borderId="2" xfId="10" applyNumberFormat="1" applyFont="1" applyFill="1" applyBorder="1" applyAlignment="1">
      <alignment horizontal="center" vertical="center"/>
    </xf>
    <xf numFmtId="49" fontId="23" fillId="3" borderId="13" xfId="10" applyNumberFormat="1" applyFont="1" applyFill="1" applyBorder="1" applyAlignment="1">
      <alignment horizontal="center" vertical="center"/>
    </xf>
    <xf numFmtId="3" fontId="16" fillId="0" borderId="7" xfId="10" applyNumberFormat="1" applyFont="1" applyBorder="1" applyAlignment="1">
      <alignment horizontal="left" vertical="center" wrapText="1"/>
    </xf>
    <xf numFmtId="3" fontId="16" fillId="0" borderId="8" xfId="10" applyNumberFormat="1" applyFont="1" applyBorder="1" applyAlignment="1">
      <alignment horizontal="left" vertical="center" wrapText="1"/>
    </xf>
    <xf numFmtId="3" fontId="16" fillId="0" borderId="11" xfId="10" applyNumberFormat="1" applyFont="1" applyBorder="1" applyAlignment="1">
      <alignment horizontal="left" vertical="center" wrapText="1"/>
    </xf>
    <xf numFmtId="2" fontId="15" fillId="0" borderId="7" xfId="10" applyNumberFormat="1" applyFont="1" applyBorder="1" applyAlignment="1">
      <alignment horizontal="center" vertical="center" wrapText="1"/>
    </xf>
    <xf numFmtId="2" fontId="15" fillId="0" borderId="2" xfId="10" applyNumberFormat="1" applyFont="1" applyBorder="1" applyAlignment="1">
      <alignment horizontal="center" vertical="center" wrapText="1"/>
    </xf>
    <xf numFmtId="2" fontId="15" fillId="0" borderId="11" xfId="10" applyNumberFormat="1" applyFont="1" applyBorder="1" applyAlignment="1">
      <alignment horizontal="center" vertical="center" wrapText="1"/>
    </xf>
    <xf numFmtId="3" fontId="21" fillId="3" borderId="14" xfId="10" applyNumberFormat="1" applyFont="1" applyFill="1" applyBorder="1" applyAlignment="1">
      <alignment horizontal="center" vertical="center" wrapText="1"/>
    </xf>
    <xf numFmtId="3" fontId="21" fillId="3" borderId="1" xfId="10" applyNumberFormat="1" applyFont="1" applyFill="1" applyBorder="1" applyAlignment="1">
      <alignment horizontal="center" vertical="center" wrapText="1"/>
    </xf>
    <xf numFmtId="3" fontId="21" fillId="3" borderId="2" xfId="10" applyNumberFormat="1" applyFont="1" applyFill="1" applyBorder="1" applyAlignment="1">
      <alignment horizontal="center" vertical="center" wrapText="1"/>
    </xf>
    <xf numFmtId="49" fontId="15" fillId="3" borderId="7" xfId="10" applyNumberFormat="1" applyFont="1" applyFill="1" applyBorder="1" applyAlignment="1">
      <alignment horizontal="center" vertical="center" wrapText="1"/>
    </xf>
    <xf numFmtId="49" fontId="15" fillId="3" borderId="8" xfId="10" applyNumberFormat="1" applyFont="1" applyFill="1" applyBorder="1" applyAlignment="1">
      <alignment horizontal="center" vertical="center" wrapText="1"/>
    </xf>
    <xf numFmtId="49" fontId="15" fillId="3" borderId="11" xfId="10" applyNumberFormat="1" applyFont="1" applyFill="1" applyBorder="1" applyAlignment="1">
      <alignment horizontal="center" vertical="center" wrapText="1"/>
    </xf>
    <xf numFmtId="2" fontId="15" fillId="0" borderId="14" xfId="10" applyNumberFormat="1" applyFont="1" applyBorder="1" applyAlignment="1">
      <alignment horizontal="center" vertical="center" wrapText="1"/>
    </xf>
    <xf numFmtId="49" fontId="15" fillId="0" borderId="7" xfId="10" applyNumberFormat="1" applyFont="1" applyBorder="1" applyAlignment="1">
      <alignment horizontal="center" vertical="center" wrapText="1"/>
    </xf>
    <xf numFmtId="49" fontId="15" fillId="0" borderId="8" xfId="10" applyNumberFormat="1" applyFont="1" applyBorder="1" applyAlignment="1">
      <alignment horizontal="center" vertical="center" wrapText="1"/>
    </xf>
    <xf numFmtId="49" fontId="15" fillId="0" borderId="11" xfId="10" applyNumberFormat="1" applyFont="1" applyBorder="1" applyAlignment="1">
      <alignment horizontal="center" vertical="center" wrapText="1"/>
    </xf>
    <xf numFmtId="49" fontId="27" fillId="0" borderId="0" xfId="10" applyNumberFormat="1" applyFont="1" applyAlignment="1">
      <alignment horizontal="center" vertical="center"/>
    </xf>
    <xf numFmtId="49" fontId="15" fillId="0" borderId="14" xfId="10" applyNumberFormat="1" applyFont="1" applyBorder="1" applyAlignment="1">
      <alignment horizontal="center" vertical="center" wrapText="1"/>
    </xf>
    <xf numFmtId="49" fontId="15" fillId="0" borderId="1" xfId="10" applyNumberFormat="1" applyFont="1" applyBorder="1" applyAlignment="1">
      <alignment horizontal="center" vertical="center" wrapText="1"/>
    </xf>
    <xf numFmtId="49" fontId="15" fillId="0" borderId="2" xfId="10" applyNumberFormat="1" applyFont="1" applyBorder="1" applyAlignment="1">
      <alignment horizontal="center" vertical="center" wrapText="1"/>
    </xf>
    <xf numFmtId="2" fontId="15" fillId="0" borderId="8" xfId="10" applyNumberFormat="1" applyFont="1" applyBorder="1" applyAlignment="1">
      <alignment horizontal="center" vertical="center" wrapText="1"/>
    </xf>
    <xf numFmtId="2" fontId="15" fillId="0" borderId="1" xfId="10" applyNumberFormat="1" applyFont="1" applyBorder="1" applyAlignment="1">
      <alignment horizontal="center" vertical="center" wrapText="1"/>
    </xf>
    <xf numFmtId="2" fontId="15" fillId="0" borderId="6" xfId="10" applyNumberFormat="1" applyFont="1" applyBorder="1" applyAlignment="1">
      <alignment horizontal="center" vertical="center" wrapText="1"/>
    </xf>
    <xf numFmtId="2" fontId="15" fillId="0" borderId="15" xfId="10" applyNumberFormat="1" applyFont="1" applyBorder="1" applyAlignment="1">
      <alignment horizontal="center" vertical="center" wrapText="1"/>
    </xf>
    <xf numFmtId="2" fontId="15" fillId="0" borderId="5" xfId="10" applyNumberFormat="1" applyFont="1" applyBorder="1" applyAlignment="1">
      <alignment horizontal="center" vertical="center" wrapText="1"/>
    </xf>
    <xf numFmtId="2" fontId="15" fillId="0" borderId="10" xfId="10" applyNumberFormat="1" applyFont="1" applyBorder="1" applyAlignment="1">
      <alignment horizontal="center" vertical="center" wrapText="1"/>
    </xf>
    <xf numFmtId="2" fontId="15" fillId="0" borderId="4" xfId="1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49" fontId="35" fillId="0" borderId="7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" fontId="35" fillId="0" borderId="7" xfId="0" applyNumberFormat="1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4" fontId="35" fillId="0" borderId="11" xfId="0" applyNumberFormat="1" applyFont="1" applyBorder="1" applyAlignment="1">
      <alignment vertical="center" wrapText="1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" fontId="25" fillId="0" borderId="7" xfId="0" applyNumberFormat="1" applyFont="1" applyBorder="1" applyAlignment="1">
      <alignment vertical="center" wrapText="1"/>
    </xf>
    <xf numFmtId="4" fontId="25" fillId="0" borderId="8" xfId="0" applyNumberFormat="1" applyFont="1" applyBorder="1" applyAlignment="1">
      <alignment vertical="center" wrapText="1"/>
    </xf>
    <xf numFmtId="4" fontId="25" fillId="0" borderId="11" xfId="0" applyNumberFormat="1" applyFont="1" applyBorder="1" applyAlignment="1">
      <alignment vertical="center" wrapText="1"/>
    </xf>
    <xf numFmtId="49" fontId="34" fillId="4" borderId="7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49" fontId="34" fillId="4" borderId="11" xfId="0" applyNumberFormat="1" applyFont="1" applyFill="1" applyBorder="1" applyAlignment="1">
      <alignment horizontal="center" vertical="center"/>
    </xf>
    <xf numFmtId="4" fontId="34" fillId="4" borderId="7" xfId="0" applyNumberFormat="1" applyFont="1" applyFill="1" applyBorder="1" applyAlignment="1">
      <alignment horizontal="center" vertical="center"/>
    </xf>
    <xf numFmtId="4" fontId="34" fillId="4" borderId="8" xfId="0" applyNumberFormat="1" applyFont="1" applyFill="1" applyBorder="1" applyAlignment="1">
      <alignment horizontal="center" vertical="center"/>
    </xf>
    <xf numFmtId="4" fontId="34" fillId="4" borderId="11" xfId="0" applyNumberFormat="1" applyFont="1" applyFill="1" applyBorder="1" applyAlignment="1">
      <alignment horizontal="center" vertical="center"/>
    </xf>
    <xf numFmtId="4" fontId="35" fillId="0" borderId="7" xfId="0" applyNumberFormat="1" applyFont="1" applyBorder="1" applyAlignment="1">
      <alignment vertical="top" wrapText="1"/>
    </xf>
    <xf numFmtId="4" fontId="35" fillId="0" borderId="8" xfId="0" applyNumberFormat="1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4" fontId="25" fillId="0" borderId="7" xfId="0" applyNumberFormat="1" applyFont="1" applyBorder="1" applyAlignment="1">
      <alignment vertical="top" wrapText="1"/>
    </xf>
    <xf numFmtId="4" fontId="25" fillId="0" borderId="8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4" fontId="25" fillId="0" borderId="7" xfId="0" applyNumberFormat="1" applyFont="1" applyBorder="1" applyAlignment="1">
      <alignment horizontal="left" vertical="center" wrapText="1"/>
    </xf>
    <xf numFmtId="4" fontId="25" fillId="0" borderId="8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left" vertical="center" wrapText="1"/>
    </xf>
    <xf numFmtId="49" fontId="25" fillId="0" borderId="7" xfId="0" applyNumberFormat="1" applyFont="1" applyBorder="1" applyAlignment="1">
      <alignment horizontal="center" vertical="top"/>
    </xf>
    <xf numFmtId="49" fontId="25" fillId="0" borderId="8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4" fontId="25" fillId="0" borderId="7" xfId="0" applyNumberFormat="1" applyFont="1" applyBorder="1" applyAlignment="1" applyProtection="1">
      <alignment vertical="top" wrapText="1"/>
      <protection locked="0"/>
    </xf>
    <xf numFmtId="4" fontId="25" fillId="0" borderId="8" xfId="0" applyNumberFormat="1" applyFont="1" applyBorder="1" applyAlignment="1" applyProtection="1">
      <alignment vertical="top" wrapText="1"/>
      <protection locked="0"/>
    </xf>
    <xf numFmtId="4" fontId="25" fillId="0" borderId="11" xfId="0" applyNumberFormat="1" applyFont="1" applyBorder="1" applyAlignment="1" applyProtection="1">
      <alignment vertical="top" wrapText="1"/>
      <protection locked="0"/>
    </xf>
    <xf numFmtId="4" fontId="34" fillId="4" borderId="7" xfId="0" applyNumberFormat="1" applyFont="1" applyFill="1" applyBorder="1" applyAlignment="1">
      <alignment horizontal="center" vertical="center" wrapText="1"/>
    </xf>
    <xf numFmtId="4" fontId="34" fillId="4" borderId="8" xfId="0" applyNumberFormat="1" applyFont="1" applyFill="1" applyBorder="1" applyAlignment="1">
      <alignment horizontal="center" vertical="center" wrapText="1"/>
    </xf>
    <xf numFmtId="4" fontId="34" fillId="4" borderId="11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justify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top" wrapText="1"/>
    </xf>
    <xf numFmtId="0" fontId="16" fillId="0" borderId="8" xfId="18" applyFont="1" applyBorder="1" applyAlignment="1">
      <alignment horizontal="center" wrapText="1"/>
    </xf>
    <xf numFmtId="0" fontId="15" fillId="0" borderId="11" xfId="18" applyFont="1" applyBorder="1" applyAlignment="1">
      <alignment horizontal="center" wrapText="1"/>
    </xf>
    <xf numFmtId="0" fontId="15" fillId="0" borderId="8" xfId="18" applyFont="1" applyBorder="1" applyAlignment="1">
      <alignment horizontal="center" wrapText="1"/>
    </xf>
    <xf numFmtId="0" fontId="16" fillId="0" borderId="0" xfId="21" applyFont="1" applyAlignment="1">
      <alignment horizontal="left" vertical="center" wrapText="1"/>
    </xf>
    <xf numFmtId="0" fontId="16" fillId="0" borderId="0" xfId="19" applyFont="1" applyAlignment="1">
      <alignment horizontal="left" wrapText="1"/>
    </xf>
    <xf numFmtId="0" fontId="15" fillId="0" borderId="3" xfId="18" applyFont="1" applyBorder="1" applyAlignment="1">
      <alignment horizontal="center" vertical="center" wrapText="1"/>
    </xf>
    <xf numFmtId="0" fontId="15" fillId="0" borderId="5" xfId="18" applyFont="1" applyBorder="1" applyAlignment="1">
      <alignment horizontal="center" vertical="center" wrapText="1"/>
    </xf>
    <xf numFmtId="0" fontId="54" fillId="0" borderId="8" xfId="18" applyFont="1" applyBorder="1" applyAlignment="1">
      <alignment horizontal="left" wrapText="1"/>
    </xf>
    <xf numFmtId="0" fontId="22" fillId="0" borderId="8" xfId="18" applyFont="1" applyBorder="1" applyAlignment="1">
      <alignment horizontal="center" wrapText="1"/>
    </xf>
    <xf numFmtId="0" fontId="16" fillId="0" borderId="7" xfId="25" applyFont="1" applyBorder="1" applyAlignment="1">
      <alignment horizontal="left" vertical="center" wrapText="1"/>
    </xf>
    <xf numFmtId="0" fontId="16" fillId="0" borderId="8" xfId="25" applyFont="1" applyBorder="1" applyAlignment="1">
      <alignment horizontal="left" vertical="center" wrapText="1"/>
    </xf>
    <xf numFmtId="0" fontId="16" fillId="0" borderId="11" xfId="25" applyFont="1" applyBorder="1" applyAlignment="1">
      <alignment horizontal="left" vertical="center" wrapText="1"/>
    </xf>
    <xf numFmtId="0" fontId="16" fillId="0" borderId="3" xfId="24" applyFont="1" applyBorder="1" applyAlignment="1">
      <alignment horizontal="center" vertical="center" wrapText="1"/>
    </xf>
    <xf numFmtId="49" fontId="16" fillId="0" borderId="3" xfId="24" applyNumberFormat="1" applyFont="1" applyBorder="1" applyAlignment="1">
      <alignment horizontal="center" vertical="center" wrapText="1"/>
    </xf>
    <xf numFmtId="3" fontId="56" fillId="0" borderId="3" xfId="22" applyNumberFormat="1" applyFont="1" applyBorder="1" applyAlignment="1">
      <alignment horizontal="right" vertical="center"/>
    </xf>
    <xf numFmtId="3" fontId="56" fillId="6" borderId="3" xfId="22" applyNumberFormat="1" applyFont="1" applyFill="1" applyBorder="1" applyAlignment="1">
      <alignment horizontal="right" vertical="center"/>
    </xf>
    <xf numFmtId="3" fontId="35" fillId="0" borderId="7" xfId="22" applyNumberFormat="1" applyFont="1" applyBorder="1" applyAlignment="1">
      <alignment horizontal="right" vertical="center"/>
    </xf>
    <xf numFmtId="3" fontId="35" fillId="0" borderId="11" xfId="22" applyNumberFormat="1" applyFont="1" applyBorder="1" applyAlignment="1">
      <alignment horizontal="right" vertical="center"/>
    </xf>
    <xf numFmtId="0" fontId="23" fillId="0" borderId="14" xfId="24" applyFont="1" applyBorder="1" applyAlignment="1">
      <alignment horizontal="center" vertical="center" wrapText="1"/>
    </xf>
    <xf numFmtId="0" fontId="23" fillId="0" borderId="6" xfId="24" applyFont="1" applyBorder="1" applyAlignment="1">
      <alignment horizontal="center" vertical="center" wrapText="1"/>
    </xf>
    <xf numFmtId="0" fontId="23" fillId="0" borderId="15" xfId="24" applyFont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0" fontId="23" fillId="0" borderId="0" xfId="24" applyFont="1" applyAlignment="1">
      <alignment horizontal="center" vertical="center" wrapText="1"/>
    </xf>
    <xf numFmtId="0" fontId="23" fillId="0" borderId="9" xfId="24" applyFont="1" applyBorder="1" applyAlignment="1">
      <alignment horizontal="center" vertical="center" wrapText="1"/>
    </xf>
    <xf numFmtId="0" fontId="23" fillId="0" borderId="2" xfId="24" applyFont="1" applyBorder="1" applyAlignment="1">
      <alignment horizontal="center" vertical="center" wrapText="1"/>
    </xf>
    <xf numFmtId="0" fontId="23" fillId="0" borderId="12" xfId="24" applyFont="1" applyBorder="1" applyAlignment="1">
      <alignment horizontal="center" vertical="center" wrapText="1"/>
    </xf>
    <xf numFmtId="0" fontId="23" fillId="0" borderId="13" xfId="24" applyFont="1" applyBorder="1" applyAlignment="1">
      <alignment horizontal="center" vertical="center" wrapText="1"/>
    </xf>
    <xf numFmtId="3" fontId="16" fillId="0" borderId="7" xfId="24" applyNumberFormat="1" applyFont="1" applyBorder="1" applyAlignment="1">
      <alignment horizontal="center" vertical="center" wrapText="1"/>
    </xf>
    <xf numFmtId="3" fontId="16" fillId="0" borderId="11" xfId="24" applyNumberFormat="1" applyFont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/>
    </xf>
    <xf numFmtId="0" fontId="15" fillId="0" borderId="3" xfId="24" applyFont="1" applyBorder="1" applyAlignment="1">
      <alignment horizontal="center" vertical="center"/>
    </xf>
    <xf numFmtId="0" fontId="15" fillId="0" borderId="3" xfId="24" applyFont="1" applyBorder="1" applyAlignment="1">
      <alignment horizontal="center" vertical="center" wrapText="1"/>
    </xf>
    <xf numFmtId="0" fontId="59" fillId="0" borderId="3" xfId="24" applyFont="1" applyBorder="1" applyAlignment="1">
      <alignment horizontal="center" vertical="center"/>
    </xf>
    <xf numFmtId="0" fontId="61" fillId="0" borderId="0" xfId="24" applyFont="1" applyAlignment="1">
      <alignment horizontal="left" vertical="center" wrapText="1"/>
    </xf>
    <xf numFmtId="0" fontId="15" fillId="0" borderId="7" xfId="24" applyFont="1" applyBorder="1" applyAlignment="1">
      <alignment horizontal="center" vertical="center"/>
    </xf>
    <xf numFmtId="0" fontId="15" fillId="0" borderId="8" xfId="24" applyFont="1" applyBorder="1" applyAlignment="1">
      <alignment horizontal="center" vertical="center"/>
    </xf>
    <xf numFmtId="0" fontId="15" fillId="0" borderId="11" xfId="24" applyFont="1" applyBorder="1" applyAlignment="1">
      <alignment horizontal="center" vertical="center"/>
    </xf>
    <xf numFmtId="0" fontId="60" fillId="0" borderId="7" xfId="24" applyFont="1" applyBorder="1" applyAlignment="1">
      <alignment horizontal="center" vertical="center" wrapText="1"/>
    </xf>
    <xf numFmtId="0" fontId="60" fillId="0" borderId="8" xfId="24" applyFont="1" applyBorder="1" applyAlignment="1">
      <alignment horizontal="center" vertical="center" wrapText="1"/>
    </xf>
    <xf numFmtId="0" fontId="60" fillId="0" borderId="11" xfId="24" applyFont="1" applyBorder="1" applyAlignment="1">
      <alignment horizontal="center" vertical="center" wrapText="1"/>
    </xf>
    <xf numFmtId="0" fontId="59" fillId="0" borderId="7" xfId="24" applyFont="1" applyBorder="1" applyAlignment="1">
      <alignment horizontal="center" vertical="center" wrapText="1"/>
    </xf>
    <xf numFmtId="0" fontId="59" fillId="0" borderId="8" xfId="24" applyFont="1" applyBorder="1" applyAlignment="1">
      <alignment horizontal="center" vertical="center" wrapText="1"/>
    </xf>
    <xf numFmtId="0" fontId="59" fillId="0" borderId="11" xfId="24" applyFont="1" applyBorder="1" applyAlignment="1">
      <alignment horizontal="center" vertical="center" wrapText="1"/>
    </xf>
    <xf numFmtId="0" fontId="59" fillId="0" borderId="3" xfId="24" applyFont="1" applyBorder="1" applyAlignment="1">
      <alignment horizontal="center" vertical="center" wrapText="1"/>
    </xf>
    <xf numFmtId="0" fontId="23" fillId="0" borderId="3" xfId="24" applyFont="1" applyBorder="1" applyAlignment="1">
      <alignment horizontal="center" vertical="center" wrapText="1"/>
    </xf>
    <xf numFmtId="0" fontId="27" fillId="0" borderId="14" xfId="24" applyFont="1" applyBorder="1" applyAlignment="1">
      <alignment horizontal="center" vertical="center" wrapText="1"/>
    </xf>
    <xf numFmtId="0" fontId="27" fillId="0" borderId="6" xfId="24" applyFont="1" applyBorder="1" applyAlignment="1">
      <alignment horizontal="center" vertical="center" wrapText="1"/>
    </xf>
    <xf numFmtId="0" fontId="27" fillId="0" borderId="15" xfId="24" applyFont="1" applyBorder="1" applyAlignment="1">
      <alignment horizontal="center" vertical="center" wrapText="1"/>
    </xf>
    <xf numFmtId="0" fontId="27" fillId="0" borderId="1" xfId="24" applyFont="1" applyBorder="1" applyAlignment="1">
      <alignment horizontal="center" vertical="center" wrapText="1"/>
    </xf>
    <xf numFmtId="0" fontId="27" fillId="0" borderId="0" xfId="24" applyFont="1" applyAlignment="1">
      <alignment horizontal="center" vertical="center" wrapText="1"/>
    </xf>
    <xf numFmtId="0" fontId="27" fillId="0" borderId="9" xfId="24" applyFont="1" applyBorder="1" applyAlignment="1">
      <alignment horizontal="center" vertical="center" wrapText="1"/>
    </xf>
    <xf numFmtId="0" fontId="27" fillId="0" borderId="2" xfId="24" applyFont="1" applyBorder="1" applyAlignment="1">
      <alignment horizontal="center" vertical="center" wrapText="1"/>
    </xf>
    <xf numFmtId="0" fontId="27" fillId="0" borderId="12" xfId="24" applyFont="1" applyBorder="1" applyAlignment="1">
      <alignment horizontal="center" vertical="center" wrapText="1"/>
    </xf>
    <xf numFmtId="0" fontId="27" fillId="0" borderId="13" xfId="24" applyFont="1" applyBorder="1" applyAlignment="1">
      <alignment horizontal="center" vertical="center" wrapText="1"/>
    </xf>
    <xf numFmtId="0" fontId="23" fillId="0" borderId="3" xfId="24" applyFont="1" applyBorder="1" applyAlignment="1">
      <alignment horizontal="center" vertical="center"/>
    </xf>
    <xf numFmtId="3" fontId="35" fillId="0" borderId="3" xfId="22" applyNumberFormat="1" applyFont="1" applyBorder="1" applyAlignment="1">
      <alignment horizontal="right" vertical="center"/>
    </xf>
    <xf numFmtId="0" fontId="62" fillId="0" borderId="0" xfId="24" applyFont="1" applyAlignment="1">
      <alignment horizontal="left"/>
    </xf>
    <xf numFmtId="3" fontId="35" fillId="6" borderId="3" xfId="22" applyNumberFormat="1" applyFont="1" applyFill="1" applyBorder="1" applyAlignment="1">
      <alignment horizontal="right" vertical="center"/>
    </xf>
    <xf numFmtId="3" fontId="15" fillId="0" borderId="7" xfId="24" applyNumberFormat="1" applyFont="1" applyBorder="1" applyAlignment="1">
      <alignment horizontal="center" vertical="center" wrapText="1"/>
    </xf>
    <xf numFmtId="3" fontId="15" fillId="0" borderId="11" xfId="24" applyNumberFormat="1" applyFont="1" applyBorder="1" applyAlignment="1">
      <alignment horizontal="center" vertical="center" wrapText="1"/>
    </xf>
    <xf numFmtId="3" fontId="23" fillId="0" borderId="7" xfId="24" applyNumberFormat="1" applyFont="1" applyBorder="1" applyAlignment="1">
      <alignment horizontal="center" vertical="center" wrapText="1"/>
    </xf>
    <xf numFmtId="3" fontId="23" fillId="0" borderId="11" xfId="24" applyNumberFormat="1" applyFont="1" applyBorder="1" applyAlignment="1">
      <alignment horizontal="center" vertical="center" wrapText="1"/>
    </xf>
    <xf numFmtId="0" fontId="20" fillId="0" borderId="5" xfId="24" applyFont="1" applyBorder="1" applyAlignment="1">
      <alignment horizontal="center"/>
    </xf>
    <xf numFmtId="0" fontId="20" fillId="0" borderId="10" xfId="24" applyFont="1" applyBorder="1" applyAlignment="1">
      <alignment horizontal="center"/>
    </xf>
    <xf numFmtId="0" fontId="20" fillId="0" borderId="4" xfId="24" applyFont="1" applyBorder="1" applyAlignment="1">
      <alignment horizontal="center"/>
    </xf>
    <xf numFmtId="0" fontId="27" fillId="7" borderId="5" xfId="24" applyFont="1" applyFill="1" applyBorder="1" applyAlignment="1">
      <alignment horizontal="center" vertical="center"/>
    </xf>
    <xf numFmtId="0" fontId="27" fillId="7" borderId="10" xfId="24" applyFont="1" applyFill="1" applyBorder="1" applyAlignment="1">
      <alignment horizontal="center" vertical="center"/>
    </xf>
    <xf numFmtId="0" fontId="27" fillId="7" borderId="4" xfId="24" applyFont="1" applyFill="1" applyBorder="1" applyAlignment="1">
      <alignment horizontal="center" vertical="center"/>
    </xf>
    <xf numFmtId="0" fontId="23" fillId="0" borderId="14" xfId="25" applyFont="1" applyBorder="1" applyAlignment="1">
      <alignment horizontal="center" vertical="center" wrapText="1"/>
    </xf>
    <xf numFmtId="0" fontId="23" fillId="0" borderId="6" xfId="25" applyFont="1" applyBorder="1" applyAlignment="1">
      <alignment horizontal="center" vertical="center" wrapText="1"/>
    </xf>
    <xf numFmtId="0" fontId="23" fillId="0" borderId="15" xfId="25" applyFont="1" applyBorder="1" applyAlignment="1">
      <alignment horizontal="center" vertical="center" wrapText="1"/>
    </xf>
    <xf numFmtId="0" fontId="23" fillId="0" borderId="1" xfId="25" applyFont="1" applyBorder="1" applyAlignment="1">
      <alignment horizontal="center" vertical="center" wrapText="1"/>
    </xf>
    <xf numFmtId="0" fontId="23" fillId="0" borderId="0" xfId="25" applyFont="1" applyAlignment="1">
      <alignment horizontal="center" vertical="center" wrapText="1"/>
    </xf>
    <xf numFmtId="0" fontId="23" fillId="0" borderId="9" xfId="25" applyFont="1" applyBorder="1" applyAlignment="1">
      <alignment horizontal="center" vertical="center" wrapText="1"/>
    </xf>
    <xf numFmtId="0" fontId="23" fillId="0" borderId="2" xfId="25" applyFont="1" applyBorder="1" applyAlignment="1">
      <alignment horizontal="center" vertical="center" wrapText="1"/>
    </xf>
    <xf numFmtId="0" fontId="23" fillId="0" borderId="12" xfId="25" applyFont="1" applyBorder="1" applyAlignment="1">
      <alignment horizontal="center" vertical="center" wrapText="1"/>
    </xf>
    <xf numFmtId="0" fontId="23" fillId="0" borderId="13" xfId="25" applyFont="1" applyBorder="1" applyAlignment="1">
      <alignment horizontal="center" vertical="center" wrapText="1"/>
    </xf>
    <xf numFmtId="0" fontId="27" fillId="0" borderId="5" xfId="25" applyFont="1" applyBorder="1" applyAlignment="1">
      <alignment horizontal="center" vertical="center" wrapText="1"/>
    </xf>
    <xf numFmtId="0" fontId="27" fillId="0" borderId="10" xfId="25" applyFont="1" applyBorder="1" applyAlignment="1">
      <alignment horizontal="center" vertical="center" wrapText="1"/>
    </xf>
    <xf numFmtId="0" fontId="27" fillId="0" borderId="4" xfId="25" applyFont="1" applyBorder="1" applyAlignment="1">
      <alignment horizontal="center" vertical="center" wrapText="1"/>
    </xf>
    <xf numFmtId="0" fontId="58" fillId="0" borderId="3" xfId="24" applyFont="1" applyBorder="1" applyAlignment="1">
      <alignment horizontal="left" vertical="center" wrapText="1"/>
    </xf>
    <xf numFmtId="0" fontId="27" fillId="7" borderId="1" xfId="24" applyFont="1" applyFill="1" applyBorder="1" applyAlignment="1">
      <alignment horizontal="center" vertical="center"/>
    </xf>
    <xf numFmtId="0" fontId="27" fillId="7" borderId="0" xfId="24" applyFont="1" applyFill="1" applyAlignment="1">
      <alignment horizontal="center" vertical="center"/>
    </xf>
    <xf numFmtId="0" fontId="63" fillId="0" borderId="0" xfId="24" applyFont="1" applyAlignment="1">
      <alignment horizontal="left" wrapText="1"/>
    </xf>
    <xf numFmtId="0" fontId="20" fillId="0" borderId="3" xfId="24" applyFont="1" applyBorder="1" applyAlignment="1">
      <alignment horizontal="center"/>
    </xf>
    <xf numFmtId="0" fontId="27" fillId="8" borderId="3" xfId="24" applyFont="1" applyFill="1" applyBorder="1" applyAlignment="1">
      <alignment horizontal="center"/>
    </xf>
    <xf numFmtId="0" fontId="27" fillId="0" borderId="3" xfId="24" applyFont="1" applyBorder="1" applyAlignment="1">
      <alignment horizontal="center"/>
    </xf>
    <xf numFmtId="0" fontId="16" fillId="0" borderId="7" xfId="24" applyFont="1" applyBorder="1" applyAlignment="1">
      <alignment horizontal="center" vertical="center" wrapText="1"/>
    </xf>
    <xf numFmtId="0" fontId="16" fillId="0" borderId="8" xfId="24" applyFont="1" applyBorder="1" applyAlignment="1">
      <alignment horizontal="center" vertical="center" wrapText="1"/>
    </xf>
    <xf numFmtId="0" fontId="16" fillId="0" borderId="11" xfId="24" applyFont="1" applyBorder="1" applyAlignment="1">
      <alignment horizontal="center" vertical="center" wrapText="1"/>
    </xf>
    <xf numFmtId="0" fontId="16" fillId="0" borderId="3" xfId="25" applyFont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5" fillId="0" borderId="3" xfId="0" applyFont="1" applyBorder="1" applyAlignment="1">
      <alignment horizontal="center" vertical="center"/>
    </xf>
    <xf numFmtId="4" fontId="21" fillId="0" borderId="7" xfId="26" applyNumberFormat="1" applyFont="1" applyBorder="1" applyAlignment="1">
      <alignment horizontal="center" vertical="top" wrapText="1"/>
    </xf>
    <xf numFmtId="4" fontId="21" fillId="0" borderId="11" xfId="26" applyNumberFormat="1" applyFont="1" applyBorder="1" applyAlignment="1">
      <alignment horizontal="center" vertical="top" wrapText="1"/>
    </xf>
    <xf numFmtId="0" fontId="17" fillId="0" borderId="5" xfId="26" applyFont="1" applyBorder="1" applyAlignment="1">
      <alignment horizontal="center" vertical="center"/>
    </xf>
    <xf numFmtId="0" fontId="17" fillId="0" borderId="4" xfId="27" applyFont="1" applyBorder="1" applyAlignment="1">
      <alignment horizontal="center" vertical="center"/>
    </xf>
    <xf numFmtId="0" fontId="37" fillId="0" borderId="14" xfId="26" applyFont="1" applyBorder="1" applyAlignment="1">
      <alignment horizontal="left" vertical="center" wrapText="1"/>
    </xf>
    <xf numFmtId="0" fontId="37" fillId="0" borderId="6" xfId="26" applyFont="1" applyBorder="1" applyAlignment="1">
      <alignment horizontal="left" vertical="center" wrapText="1"/>
    </xf>
    <xf numFmtId="0" fontId="37" fillId="0" borderId="15" xfId="26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7" fillId="0" borderId="14" xfId="26" applyFont="1" applyBorder="1" applyAlignment="1">
      <alignment horizontal="left" vertical="center"/>
    </xf>
    <xf numFmtId="0" fontId="37" fillId="0" borderId="6" xfId="26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5" fillId="0" borderId="1" xfId="26" applyNumberFormat="1" applyFont="1" applyBorder="1" applyAlignment="1">
      <alignment horizontal="center" vertical="top"/>
    </xf>
    <xf numFmtId="49" fontId="25" fillId="0" borderId="9" xfId="26" applyNumberFormat="1" applyFont="1" applyBorder="1" applyAlignment="1">
      <alignment horizontal="center" vertical="top"/>
    </xf>
    <xf numFmtId="0" fontId="25" fillId="0" borderId="14" xfId="26" applyFont="1" applyBorder="1" applyAlignment="1">
      <alignment horizontal="left" vertical="top" wrapText="1"/>
    </xf>
    <xf numFmtId="0" fontId="25" fillId="0" borderId="15" xfId="26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16" fillId="0" borderId="0" xfId="26" applyNumberFormat="1" applyFont="1" applyAlignment="1">
      <alignment horizontal="left" vertical="center"/>
    </xf>
    <xf numFmtId="0" fontId="62" fillId="0" borderId="0" xfId="26" applyFont="1" applyAlignment="1">
      <alignment horizontal="left" vertical="center" wrapText="1"/>
    </xf>
    <xf numFmtId="0" fontId="23" fillId="0" borderId="0" xfId="26" applyFont="1" applyAlignment="1">
      <alignment horizontal="left" vertical="center" wrapText="1"/>
    </xf>
    <xf numFmtId="0" fontId="21" fillId="0" borderId="14" xfId="26" applyFont="1" applyBorder="1" applyAlignment="1">
      <alignment horizontal="center" vertical="top" wrapText="1"/>
    </xf>
    <xf numFmtId="0" fontId="21" fillId="0" borderId="15" xfId="26" applyFont="1" applyBorder="1" applyAlignment="1">
      <alignment horizontal="center" vertical="top" wrapText="1"/>
    </xf>
    <xf numFmtId="0" fontId="21" fillId="0" borderId="1" xfId="26" applyFont="1" applyBorder="1" applyAlignment="1">
      <alignment horizontal="center" vertical="top" wrapText="1"/>
    </xf>
    <xf numFmtId="0" fontId="21" fillId="0" borderId="9" xfId="26" applyFont="1" applyBorder="1" applyAlignment="1">
      <alignment horizontal="center" vertical="top" wrapText="1"/>
    </xf>
    <xf numFmtId="0" fontId="21" fillId="0" borderId="2" xfId="26" applyFont="1" applyBorder="1" applyAlignment="1">
      <alignment horizontal="center" vertical="top" wrapText="1"/>
    </xf>
    <xf numFmtId="0" fontId="21" fillId="0" borderId="13" xfId="26" applyFont="1" applyBorder="1" applyAlignment="1">
      <alignment horizontal="center" vertical="top" wrapText="1"/>
    </xf>
    <xf numFmtId="0" fontId="16" fillId="0" borderId="15" xfId="27" applyFont="1" applyBorder="1" applyAlignment="1">
      <alignment vertical="top"/>
    </xf>
    <xf numFmtId="0" fontId="16" fillId="0" borderId="1" xfId="27" applyFont="1" applyBorder="1" applyAlignment="1">
      <alignment vertical="top"/>
    </xf>
    <xf numFmtId="0" fontId="16" fillId="0" borderId="9" xfId="27" applyFont="1" applyBorder="1" applyAlignment="1">
      <alignment vertical="top"/>
    </xf>
    <xf numFmtId="0" fontId="51" fillId="0" borderId="7" xfId="27" applyFont="1" applyBorder="1" applyAlignment="1">
      <alignment horizontal="center" vertical="top"/>
    </xf>
    <xf numFmtId="0" fontId="33" fillId="0" borderId="8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4" fontId="21" fillId="0" borderId="7" xfId="27" applyNumberFormat="1" applyFont="1" applyBorder="1" applyAlignment="1">
      <alignment horizontal="center" vertical="top"/>
    </xf>
    <xf numFmtId="4" fontId="21" fillId="0" borderId="8" xfId="27" applyNumberFormat="1" applyFont="1" applyBorder="1" applyAlignment="1">
      <alignment horizontal="center" vertical="top"/>
    </xf>
    <xf numFmtId="4" fontId="21" fillId="0" borderId="11" xfId="27" applyNumberFormat="1" applyFont="1" applyBorder="1" applyAlignment="1">
      <alignment horizontal="center" vertical="top"/>
    </xf>
    <xf numFmtId="4" fontId="21" fillId="0" borderId="5" xfId="26" applyNumberFormat="1" applyFont="1" applyBorder="1" applyAlignment="1">
      <alignment horizontal="center" vertical="top" wrapText="1"/>
    </xf>
    <xf numFmtId="4" fontId="21" fillId="0" borderId="10" xfId="26" applyNumberFormat="1" applyFont="1" applyBorder="1" applyAlignment="1">
      <alignment horizontal="center" vertical="top" wrapText="1"/>
    </xf>
    <xf numFmtId="4" fontId="21" fillId="0" borderId="4" xfId="26" applyNumberFormat="1" applyFont="1" applyBorder="1" applyAlignment="1">
      <alignment horizontal="center" vertical="top" wrapText="1"/>
    </xf>
    <xf numFmtId="49" fontId="25" fillId="0" borderId="1" xfId="26" applyNumberFormat="1" applyFont="1" applyBorder="1" applyAlignment="1">
      <alignment horizontal="center" vertical="center"/>
    </xf>
    <xf numFmtId="49" fontId="25" fillId="0" borderId="9" xfId="26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6" fillId="0" borderId="14" xfId="26" applyNumberFormat="1" applyFont="1" applyBorder="1" applyAlignment="1">
      <alignment horizontal="left" vertical="center"/>
    </xf>
    <xf numFmtId="49" fontId="66" fillId="0" borderId="6" xfId="26" applyNumberFormat="1" applyFont="1" applyBorder="1" applyAlignment="1">
      <alignment horizontal="left" vertical="center"/>
    </xf>
    <xf numFmtId="49" fontId="66" fillId="0" borderId="15" xfId="26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25" fillId="0" borderId="14" xfId="26" applyNumberFormat="1" applyFont="1" applyBorder="1" applyAlignment="1">
      <alignment horizontal="center" vertical="center"/>
    </xf>
    <xf numFmtId="49" fontId="25" fillId="0" borderId="15" xfId="26" applyNumberFormat="1" applyFont="1" applyBorder="1" applyAlignment="1">
      <alignment horizontal="center" vertical="center"/>
    </xf>
    <xf numFmtId="49" fontId="25" fillId="0" borderId="0" xfId="26" applyNumberFormat="1" applyFont="1" applyAlignment="1">
      <alignment horizontal="center" vertical="top"/>
    </xf>
    <xf numFmtId="49" fontId="25" fillId="0" borderId="2" xfId="26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49" fontId="25" fillId="0" borderId="2" xfId="26" applyNumberFormat="1" applyFont="1" applyBorder="1" applyAlignment="1">
      <alignment horizontal="center" vertical="center"/>
    </xf>
    <xf numFmtId="49" fontId="26" fillId="0" borderId="1" xfId="26" applyNumberFormat="1" applyFont="1" applyBorder="1" applyAlignment="1">
      <alignment horizontal="center" vertical="center"/>
    </xf>
    <xf numFmtId="49" fontId="26" fillId="0" borderId="9" xfId="26" applyNumberFormat="1" applyFont="1" applyBorder="1" applyAlignment="1">
      <alignment horizontal="center" vertical="center"/>
    </xf>
    <xf numFmtId="0" fontId="26" fillId="0" borderId="14" xfId="26" applyFont="1" applyBorder="1" applyAlignment="1">
      <alignment horizontal="left" vertical="top" wrapText="1"/>
    </xf>
    <xf numFmtId="0" fontId="26" fillId="0" borderId="15" xfId="26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26" fillId="0" borderId="1" xfId="26" applyFont="1" applyBorder="1" applyAlignment="1">
      <alignment horizontal="left" vertical="top" wrapText="1"/>
    </xf>
    <xf numFmtId="0" fontId="26" fillId="0" borderId="9" xfId="26" applyFont="1" applyBorder="1" applyAlignment="1">
      <alignment horizontal="left" vertical="top" wrapText="1"/>
    </xf>
    <xf numFmtId="49" fontId="25" fillId="0" borderId="14" xfId="26" applyNumberFormat="1" applyFont="1" applyBorder="1" applyAlignment="1">
      <alignment horizontal="center" vertical="top"/>
    </xf>
    <xf numFmtId="49" fontId="25" fillId="0" borderId="15" xfId="26" applyNumberFormat="1" applyFont="1" applyBorder="1" applyAlignment="1">
      <alignment horizontal="center" vertical="top"/>
    </xf>
    <xf numFmtId="49" fontId="26" fillId="0" borderId="2" xfId="26" applyNumberFormat="1" applyFont="1" applyBorder="1" applyAlignment="1">
      <alignment horizontal="center" vertical="center"/>
    </xf>
    <xf numFmtId="0" fontId="25" fillId="0" borderId="7" xfId="26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67" fillId="0" borderId="14" xfId="26" applyNumberFormat="1" applyFont="1" applyBorder="1" applyAlignment="1">
      <alignment horizontal="left" vertical="center"/>
    </xf>
    <xf numFmtId="49" fontId="67" fillId="0" borderId="6" xfId="26" applyNumberFormat="1" applyFont="1" applyBorder="1" applyAlignment="1">
      <alignment horizontal="left" vertical="center"/>
    </xf>
    <xf numFmtId="49" fontId="67" fillId="0" borderId="15" xfId="26" applyNumberFormat="1" applyFont="1" applyBorder="1" applyAlignment="1">
      <alignment horizontal="left" vertical="center"/>
    </xf>
    <xf numFmtId="49" fontId="25" fillId="0" borderId="0" xfId="26" applyNumberFormat="1" applyFont="1" applyAlignment="1">
      <alignment horizontal="center" vertical="center"/>
    </xf>
    <xf numFmtId="49" fontId="67" fillId="0" borderId="14" xfId="26" applyNumberFormat="1" applyFont="1" applyBorder="1" applyAlignment="1">
      <alignment horizontal="left" vertical="center" wrapText="1"/>
    </xf>
    <xf numFmtId="49" fontId="67" fillId="0" borderId="6" xfId="26" applyNumberFormat="1" applyFont="1" applyBorder="1" applyAlignment="1">
      <alignment horizontal="left" vertical="center" wrapText="1"/>
    </xf>
    <xf numFmtId="49" fontId="67" fillId="0" borderId="15" xfId="26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6" fillId="0" borderId="14" xfId="26" applyFont="1" applyBorder="1" applyAlignment="1">
      <alignment horizontal="left" vertical="top" wrapText="1"/>
    </xf>
    <xf numFmtId="0" fontId="25" fillId="0" borderId="1" xfId="26" applyFont="1" applyBorder="1" applyAlignment="1">
      <alignment horizontal="left" vertical="top" wrapText="1"/>
    </xf>
    <xf numFmtId="0" fontId="25" fillId="0" borderId="9" xfId="26" applyFont="1" applyBorder="1" applyAlignment="1">
      <alignment horizontal="left" vertical="top" wrapText="1"/>
    </xf>
    <xf numFmtId="0" fontId="25" fillId="0" borderId="2" xfId="26" applyFont="1" applyBorder="1" applyAlignment="1">
      <alignment horizontal="left" vertical="top" wrapText="1"/>
    </xf>
    <xf numFmtId="0" fontId="25" fillId="0" borderId="13" xfId="26" applyFont="1" applyBorder="1" applyAlignment="1">
      <alignment horizontal="left" vertical="top" wrapText="1"/>
    </xf>
    <xf numFmtId="3" fontId="16" fillId="0" borderId="0" xfId="26" applyNumberFormat="1" applyFont="1" applyAlignment="1">
      <alignment horizontal="left"/>
    </xf>
    <xf numFmtId="3" fontId="16" fillId="0" borderId="0" xfId="26" applyNumberFormat="1" applyFont="1" applyAlignment="1">
      <alignment horizontal="left" wrapText="1"/>
    </xf>
    <xf numFmtId="0" fontId="16" fillId="0" borderId="0" xfId="26" applyFont="1" applyAlignment="1">
      <alignment horizontal="justify" wrapText="1"/>
    </xf>
    <xf numFmtId="0" fontId="15" fillId="0" borderId="7" xfId="26" applyFont="1" applyBorder="1" applyAlignment="1">
      <alignment horizontal="center" vertical="top"/>
    </xf>
    <xf numFmtId="0" fontId="15" fillId="0" borderId="11" xfId="26" applyFont="1" applyBorder="1" applyAlignment="1">
      <alignment horizontal="center" vertical="top"/>
    </xf>
    <xf numFmtId="0" fontId="15" fillId="0" borderId="5" xfId="26" applyFont="1" applyBorder="1" applyAlignment="1">
      <alignment horizontal="center" vertical="top" wrapText="1"/>
    </xf>
    <xf numFmtId="0" fontId="15" fillId="0" borderId="10" xfId="26" applyFont="1" applyBorder="1" applyAlignment="1">
      <alignment horizontal="center" vertical="top" wrapText="1"/>
    </xf>
    <xf numFmtId="0" fontId="15" fillId="0" borderId="7" xfId="26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15" fillId="0" borderId="7" xfId="26" applyNumberFormat="1" applyFont="1" applyBorder="1" applyAlignment="1">
      <alignment horizontal="center" vertical="top" wrapText="1"/>
    </xf>
    <xf numFmtId="3" fontId="15" fillId="0" borderId="11" xfId="26" applyNumberFormat="1" applyFont="1" applyBorder="1" applyAlignment="1">
      <alignment horizontal="center" vertical="top" wrapText="1"/>
    </xf>
    <xf numFmtId="0" fontId="15" fillId="0" borderId="11" xfId="26" applyFont="1" applyBorder="1" applyAlignment="1">
      <alignment horizontal="center" vertical="top" wrapText="1"/>
    </xf>
    <xf numFmtId="0" fontId="23" fillId="0" borderId="14" xfId="26" applyFont="1" applyBorder="1" applyAlignment="1">
      <alignment horizontal="center" vertical="center" wrapText="1"/>
    </xf>
    <xf numFmtId="0" fontId="23" fillId="0" borderId="6" xfId="2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5" xfId="26" applyFont="1" applyBorder="1" applyAlignment="1">
      <alignment horizontal="center" vertical="center" wrapText="1"/>
    </xf>
    <xf numFmtId="0" fontId="23" fillId="0" borderId="10" xfId="26" applyFont="1" applyBorder="1" applyAlignment="1">
      <alignment horizontal="center" vertical="center" wrapText="1"/>
    </xf>
    <xf numFmtId="0" fontId="23" fillId="0" borderId="4" xfId="26" applyFont="1" applyBorder="1" applyAlignment="1">
      <alignment horizontal="center" vertical="center" wrapText="1"/>
    </xf>
    <xf numFmtId="9" fontId="16" fillId="0" borderId="7" xfId="28" applyFont="1" applyFill="1" applyBorder="1" applyAlignment="1">
      <alignment vertical="top" wrapText="1"/>
    </xf>
    <xf numFmtId="9" fontId="16" fillId="0" borderId="7" xfId="28" applyFont="1" applyFill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9" fontId="16" fillId="0" borderId="8" xfId="28" applyFont="1" applyFill="1" applyBorder="1" applyAlignment="1">
      <alignment vertical="top" wrapText="1"/>
    </xf>
    <xf numFmtId="9" fontId="16" fillId="0" borderId="11" xfId="28" applyFont="1" applyFill="1" applyBorder="1" applyAlignment="1">
      <alignment vertical="top" wrapText="1"/>
    </xf>
    <xf numFmtId="9" fontId="16" fillId="0" borderId="8" xfId="28" applyFont="1" applyFill="1" applyBorder="1" applyAlignment="1">
      <alignment horizontal="justify" vertical="top" wrapText="1"/>
    </xf>
    <xf numFmtId="9" fontId="16" fillId="0" borderId="11" xfId="28" applyFont="1" applyFill="1" applyBorder="1" applyAlignment="1">
      <alignment horizontal="justify" vertical="top" wrapText="1"/>
    </xf>
    <xf numFmtId="49" fontId="16" fillId="0" borderId="8" xfId="26" applyNumberFormat="1" applyFont="1" applyBorder="1" applyAlignment="1">
      <alignment horizontal="center" vertical="top"/>
    </xf>
    <xf numFmtId="0" fontId="16" fillId="0" borderId="7" xfId="26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6" fillId="0" borderId="7" xfId="26" applyFont="1" applyBorder="1" applyAlignment="1">
      <alignment vertical="top" wrapText="1"/>
    </xf>
    <xf numFmtId="0" fontId="16" fillId="0" borderId="11" xfId="26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11" xfId="26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</cellXfs>
  <cellStyles count="29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17" xr:uid="{41491881-E40B-45AF-BD84-7AE7763AE0CB}"/>
    <cellStyle name="Normalny 12" xfId="20" xr:uid="{4A2A40F6-B1B9-4CC6-A583-3D65E3AABD32}"/>
    <cellStyle name="Normalny 2" xfId="5" xr:uid="{00000000-0005-0000-0000-000005000000}"/>
    <cellStyle name="Normalny 2 2" xfId="6" xr:uid="{00000000-0005-0000-0000-000006000000}"/>
    <cellStyle name="Normalny 2_RDW" xfId="7" xr:uid="{00000000-0005-0000-0000-000007000000}"/>
    <cellStyle name="Normalny 3" xfId="8" xr:uid="{00000000-0005-0000-0000-000008000000}"/>
    <cellStyle name="Normalny 4" xfId="12" xr:uid="{764539A9-5376-40AF-B5CB-2E6B3C63DAFD}"/>
    <cellStyle name="Normalny 5" xfId="13" xr:uid="{9A76DD86-7879-43A0-B3A3-00A576907749}"/>
    <cellStyle name="Normalny 6" xfId="14" xr:uid="{8D9E2741-E8D4-483C-BDA7-D97173839506}"/>
    <cellStyle name="Normalny 7" xfId="15" xr:uid="{99841534-EF92-43C0-A15C-810E1ACA566B}"/>
    <cellStyle name="Normalny 7 2 2" xfId="9" xr:uid="{00000000-0005-0000-0000-000009000000}"/>
    <cellStyle name="Normalny 8" xfId="16" xr:uid="{264AB10C-8C16-4709-B70F-8674C0DB2806}"/>
    <cellStyle name="Normalny_IZ 2011" xfId="22" xr:uid="{A589631B-4794-4811-8A6B-20899E5C2D78}"/>
    <cellStyle name="Normalny_RPO 2011" xfId="23" xr:uid="{7FBCF329-99E8-4C17-88AB-85DA88E25F45}"/>
    <cellStyle name="Normalny_Załącznik  nr 7  RPO na 2010" xfId="24" xr:uid="{08FC9F40-5BF4-4530-A7CE-F91E4315AEFD}"/>
    <cellStyle name="Normalny_załącznik nr 1" xfId="10" xr:uid="{00000000-0005-0000-0000-00000A000000}"/>
    <cellStyle name="Normalny_Załącznik nr 3  do proj. budżetu na 2006r._Zał. Nr 3 i Nr 21 do proj.budż.po Autopoprawce" xfId="19" xr:uid="{FBCCBB6E-0BBD-4270-BF0A-8B3A49BE018E}"/>
    <cellStyle name="Normalny_Załącznik nr 3  do proj. budżetu na 2006r._Załączniki Nr 3 do US z dnia 22.12.2008 r." xfId="21" xr:uid="{5C19E6DA-3793-4C9E-B5D4-74CCD5FC4BDB}"/>
    <cellStyle name="Normalny_Załącznik nr 9  PROW na 2010" xfId="25" xr:uid="{3DF54E70-A009-4311-AC85-A82B9444168F}"/>
    <cellStyle name="Normalny_Załączniki do  budżetu na 2005 r" xfId="26" xr:uid="{AB233483-171C-4088-9D13-C03D9F7DF6E4}"/>
    <cellStyle name="Normalny_Załączniki do budżetu na 2006 r._Zał. Nr 3 i Nr 21 do proj.budż.po Autopoprawce" xfId="18" xr:uid="{4170150F-4F8A-40AC-892F-52219F77157D}"/>
    <cellStyle name="Normalny_Załączniki do projektu budżetu na 2009 r." xfId="27" xr:uid="{973A75A2-F3BA-4FA8-9224-00D63B404EE6}"/>
    <cellStyle name="Procentowy 2" xfId="28" xr:uid="{6F85872F-78AC-4CB4-B720-23C7D4D7DB6A}"/>
    <cellStyle name="Styl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6"/>
  <sheetViews>
    <sheetView tabSelected="1" view="pageBreakPreview" zoomScaleNormal="100" zoomScaleSheetLayoutView="100" workbookViewId="0">
      <selection activeCell="B137" sqref="B137:B139"/>
    </sheetView>
  </sheetViews>
  <sheetFormatPr defaultColWidth="8" defaultRowHeight="12.75"/>
  <cols>
    <col min="1" max="1" width="5" style="1" customWidth="1"/>
    <col min="2" max="2" width="26.875" style="2" customWidth="1"/>
    <col min="3" max="3" width="3.125" style="2" customWidth="1"/>
    <col min="4" max="4" width="13.5" style="39" customWidth="1"/>
    <col min="5" max="5" width="13.375" style="4" customWidth="1"/>
    <col min="6" max="6" width="11.375" style="4" customWidth="1"/>
    <col min="7" max="7" width="12.5" style="4" customWidth="1"/>
    <col min="8" max="9" width="11.125" style="4" customWidth="1"/>
    <col min="10" max="11" width="10.875" style="4" customWidth="1"/>
    <col min="12" max="14" width="11.375" style="4" customWidth="1"/>
    <col min="15" max="15" width="11.125" style="4" customWidth="1"/>
    <col min="16" max="17" width="11.375" style="4" customWidth="1"/>
    <col min="18" max="18" width="9.875" style="4" customWidth="1"/>
    <col min="19" max="19" width="10.875" style="4" customWidth="1"/>
    <col min="20" max="16384" width="8" style="4"/>
  </cols>
  <sheetData>
    <row r="1" spans="1:20">
      <c r="D1" s="3"/>
      <c r="N1" s="4" t="s">
        <v>123</v>
      </c>
    </row>
    <row r="2" spans="1:20">
      <c r="D2" s="3"/>
      <c r="N2" s="4" t="s">
        <v>121</v>
      </c>
    </row>
    <row r="3" spans="1:20">
      <c r="D3" s="3"/>
      <c r="N3" s="4" t="s">
        <v>124</v>
      </c>
    </row>
    <row r="4" spans="1:20" ht="17.25" customHeight="1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</row>
    <row r="5" spans="1:20" ht="35.25" customHeight="1">
      <c r="A5" s="575" t="s">
        <v>110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</row>
    <row r="6" spans="1:20">
      <c r="D6" s="3"/>
      <c r="G6" s="5"/>
      <c r="H6" s="5"/>
      <c r="I6" s="5"/>
      <c r="J6" s="5"/>
      <c r="K6" s="5"/>
      <c r="L6" s="5"/>
      <c r="M6" s="5"/>
      <c r="P6" s="6"/>
      <c r="Q6" s="6" t="s">
        <v>35</v>
      </c>
    </row>
    <row r="7" spans="1:20" s="7" customFormat="1" ht="21" customHeight="1">
      <c r="A7" s="606" t="s">
        <v>36</v>
      </c>
      <c r="B7" s="610" t="s">
        <v>37</v>
      </c>
      <c r="C7" s="606" t="s">
        <v>100</v>
      </c>
      <c r="D7" s="596" t="s">
        <v>38</v>
      </c>
      <c r="E7" s="605" t="s">
        <v>3</v>
      </c>
      <c r="F7" s="596" t="s">
        <v>4</v>
      </c>
      <c r="G7" s="605" t="s">
        <v>5</v>
      </c>
      <c r="H7" s="615"/>
      <c r="I7" s="615"/>
      <c r="J7" s="615"/>
      <c r="K7" s="615"/>
      <c r="L7" s="615"/>
      <c r="M7" s="615"/>
      <c r="N7" s="615"/>
      <c r="O7" s="615"/>
      <c r="P7" s="615"/>
      <c r="Q7" s="616"/>
    </row>
    <row r="8" spans="1:20" s="7" customFormat="1" ht="21" customHeight="1">
      <c r="A8" s="607"/>
      <c r="B8" s="611"/>
      <c r="C8" s="607"/>
      <c r="D8" s="613"/>
      <c r="E8" s="614"/>
      <c r="F8" s="613"/>
      <c r="G8" s="617" t="s">
        <v>93</v>
      </c>
      <c r="H8" s="618"/>
      <c r="I8" s="618"/>
      <c r="J8" s="618"/>
      <c r="K8" s="618"/>
      <c r="L8" s="618"/>
      <c r="M8" s="619"/>
      <c r="N8" s="617" t="s">
        <v>6</v>
      </c>
      <c r="O8" s="618"/>
      <c r="P8" s="618"/>
      <c r="Q8" s="619"/>
    </row>
    <row r="9" spans="1:20" s="7" customFormat="1" ht="29.25" customHeight="1">
      <c r="A9" s="607"/>
      <c r="B9" s="611"/>
      <c r="C9" s="607"/>
      <c r="D9" s="613"/>
      <c r="E9" s="614"/>
      <c r="F9" s="613"/>
      <c r="G9" s="596" t="s">
        <v>96</v>
      </c>
      <c r="H9" s="605" t="s">
        <v>97</v>
      </c>
      <c r="I9" s="616"/>
      <c r="J9" s="596" t="s">
        <v>7</v>
      </c>
      <c r="K9" s="596" t="s">
        <v>8</v>
      </c>
      <c r="L9" s="596" t="s">
        <v>9</v>
      </c>
      <c r="M9" s="605" t="s">
        <v>99</v>
      </c>
      <c r="N9" s="596" t="s">
        <v>10</v>
      </c>
      <c r="O9" s="596" t="s">
        <v>7</v>
      </c>
      <c r="P9" s="605" t="s">
        <v>8</v>
      </c>
      <c r="Q9" s="596" t="s">
        <v>99</v>
      </c>
    </row>
    <row r="10" spans="1:20" s="7" customFormat="1" ht="42" customHeight="1">
      <c r="A10" s="608"/>
      <c r="B10" s="612"/>
      <c r="C10" s="608"/>
      <c r="D10" s="598"/>
      <c r="E10" s="597"/>
      <c r="F10" s="598"/>
      <c r="G10" s="597"/>
      <c r="H10" s="8" t="s">
        <v>11</v>
      </c>
      <c r="I10" s="9" t="s">
        <v>12</v>
      </c>
      <c r="J10" s="598"/>
      <c r="K10" s="598"/>
      <c r="L10" s="598"/>
      <c r="M10" s="597"/>
      <c r="N10" s="598"/>
      <c r="O10" s="598"/>
      <c r="P10" s="597"/>
      <c r="Q10" s="598"/>
    </row>
    <row r="11" spans="1:20" s="14" customFormat="1" ht="12" customHeight="1">
      <c r="A11" s="11" t="s">
        <v>39</v>
      </c>
      <c r="B11" s="10" t="s">
        <v>40</v>
      </c>
      <c r="C11" s="10"/>
      <c r="D11" s="11" t="s">
        <v>41</v>
      </c>
      <c r="E11" s="11" t="s">
        <v>24</v>
      </c>
      <c r="F11" s="11" t="s">
        <v>29</v>
      </c>
      <c r="G11" s="12" t="s">
        <v>30</v>
      </c>
      <c r="H11" s="11" t="s">
        <v>31</v>
      </c>
      <c r="I11" s="13" t="s">
        <v>32</v>
      </c>
      <c r="J11" s="11" t="s">
        <v>33</v>
      </c>
      <c r="K11" s="11" t="s">
        <v>34</v>
      </c>
      <c r="L11" s="11" t="s">
        <v>13</v>
      </c>
      <c r="M11" s="11" t="s">
        <v>14</v>
      </c>
      <c r="N11" s="11" t="s">
        <v>15</v>
      </c>
      <c r="O11" s="11" t="s">
        <v>16</v>
      </c>
      <c r="P11" s="12" t="s">
        <v>94</v>
      </c>
      <c r="Q11" s="11" t="s">
        <v>95</v>
      </c>
    </row>
    <row r="12" spans="1:20" s="14" customFormat="1" ht="5.0999999999999996" customHeight="1">
      <c r="A12" s="58"/>
      <c r="B12" s="15"/>
      <c r="C12" s="15"/>
      <c r="D12" s="16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8"/>
    </row>
    <row r="13" spans="1:20" s="19" customFormat="1" ht="20.100000000000001" customHeight="1">
      <c r="A13" s="602"/>
      <c r="B13" s="599" t="s">
        <v>17</v>
      </c>
      <c r="C13" s="69" t="s">
        <v>0</v>
      </c>
      <c r="D13" s="76">
        <f>SUM(E13:Q13)</f>
        <v>1653627350.5</v>
      </c>
      <c r="E13" s="77">
        <f t="shared" ref="E13:Q13" si="0">E17+E21+E29+E33+E41+E45+E49+E53+E61+E69+E73+E77+E81+E85+E89+E93+E101+E105+E109+E25+E97+E37+E57+E65</f>
        <v>1335502383</v>
      </c>
      <c r="F13" s="77">
        <f t="shared" si="0"/>
        <v>22359258</v>
      </c>
      <c r="G13" s="77">
        <f t="shared" si="0"/>
        <v>92511602</v>
      </c>
      <c r="H13" s="77">
        <f t="shared" si="0"/>
        <v>65288001</v>
      </c>
      <c r="I13" s="77">
        <f t="shared" si="0"/>
        <v>15814181</v>
      </c>
      <c r="J13" s="77">
        <f t="shared" si="0"/>
        <v>0</v>
      </c>
      <c r="K13" s="77">
        <f t="shared" si="0"/>
        <v>0</v>
      </c>
      <c r="L13" s="77">
        <f t="shared" si="0"/>
        <v>739805</v>
      </c>
      <c r="M13" s="77">
        <f t="shared" si="0"/>
        <v>0</v>
      </c>
      <c r="N13" s="77">
        <f t="shared" si="0"/>
        <v>79388963</v>
      </c>
      <c r="O13" s="77">
        <f t="shared" si="0"/>
        <v>7317561</v>
      </c>
      <c r="P13" s="77">
        <f t="shared" si="0"/>
        <v>25800594.5</v>
      </c>
      <c r="Q13" s="77">
        <f t="shared" si="0"/>
        <v>8905002</v>
      </c>
      <c r="T13" s="20"/>
    </row>
    <row r="14" spans="1:20" s="19" customFormat="1" ht="20.100000000000001" customHeight="1">
      <c r="A14" s="603"/>
      <c r="B14" s="600"/>
      <c r="C14" s="69" t="s">
        <v>1</v>
      </c>
      <c r="D14" s="77">
        <f>SUM(E14:Q14)</f>
        <v>20942617</v>
      </c>
      <c r="E14" s="77">
        <f t="shared" ref="E14:Q14" si="1">E18+E22+E30+E34+E42+E46+E50+E54+E62+E70+E74+E78+E82+E86+E90+E94+E102+E106+E110+E26+E98+E38+E58+E66</f>
        <v>19330288</v>
      </c>
      <c r="F14" s="77">
        <f t="shared" si="1"/>
        <v>6020</v>
      </c>
      <c r="G14" s="77">
        <f t="shared" si="1"/>
        <v>-119256</v>
      </c>
      <c r="H14" s="77">
        <f t="shared" si="1"/>
        <v>0</v>
      </c>
      <c r="I14" s="77">
        <f t="shared" si="1"/>
        <v>630000</v>
      </c>
      <c r="J14" s="77">
        <f t="shared" si="1"/>
        <v>0</v>
      </c>
      <c r="K14" s="77">
        <f t="shared" si="1"/>
        <v>0</v>
      </c>
      <c r="L14" s="77">
        <f t="shared" si="1"/>
        <v>1095565</v>
      </c>
      <c r="M14" s="77">
        <f t="shared" si="1"/>
        <v>0</v>
      </c>
      <c r="N14" s="77">
        <f t="shared" si="1"/>
        <v>0</v>
      </c>
      <c r="O14" s="77">
        <f t="shared" si="1"/>
        <v>0</v>
      </c>
      <c r="P14" s="77">
        <f t="shared" si="1"/>
        <v>0</v>
      </c>
      <c r="Q14" s="77">
        <f t="shared" si="1"/>
        <v>0</v>
      </c>
      <c r="T14" s="20"/>
    </row>
    <row r="15" spans="1:20" s="19" customFormat="1" ht="20.100000000000001" customHeight="1">
      <c r="A15" s="604"/>
      <c r="B15" s="601"/>
      <c r="C15" s="69" t="s">
        <v>2</v>
      </c>
      <c r="D15" s="77">
        <f>SUM(E15:Q15)</f>
        <v>1674569967.5</v>
      </c>
      <c r="E15" s="77">
        <f t="shared" ref="E15:Q15" si="2">E19+E23+E31+E35+E43+E47+E51+E55+E63+E71+E75+E79+E83+E87+E91+E95+E103+E107+E111+E27+E99+E39+E59+E67</f>
        <v>1354832671</v>
      </c>
      <c r="F15" s="77">
        <f t="shared" si="2"/>
        <v>22365278</v>
      </c>
      <c r="G15" s="77">
        <f t="shared" si="2"/>
        <v>92392346</v>
      </c>
      <c r="H15" s="77">
        <f t="shared" si="2"/>
        <v>65288001</v>
      </c>
      <c r="I15" s="77">
        <f t="shared" si="2"/>
        <v>16444181</v>
      </c>
      <c r="J15" s="77">
        <f t="shared" si="2"/>
        <v>0</v>
      </c>
      <c r="K15" s="77">
        <f t="shared" si="2"/>
        <v>0</v>
      </c>
      <c r="L15" s="77">
        <f t="shared" si="2"/>
        <v>1835370</v>
      </c>
      <c r="M15" s="77">
        <f t="shared" si="2"/>
        <v>0</v>
      </c>
      <c r="N15" s="77">
        <f t="shared" si="2"/>
        <v>79388963</v>
      </c>
      <c r="O15" s="77">
        <f t="shared" si="2"/>
        <v>7317561</v>
      </c>
      <c r="P15" s="77">
        <f t="shared" si="2"/>
        <v>25800594.5</v>
      </c>
      <c r="Q15" s="77">
        <f t="shared" si="2"/>
        <v>8905002</v>
      </c>
      <c r="T15" s="20"/>
    </row>
    <row r="16" spans="1:20" s="21" customFormat="1" ht="5.0999999999999996" customHeight="1">
      <c r="A16" s="63"/>
      <c r="B16" s="32"/>
      <c r="C16" s="32"/>
      <c r="D16" s="78"/>
      <c r="E16" s="79"/>
      <c r="F16" s="80"/>
      <c r="G16" s="80"/>
      <c r="H16" s="81"/>
      <c r="I16" s="80"/>
      <c r="J16" s="80"/>
      <c r="K16" s="82"/>
      <c r="L16" s="80"/>
      <c r="M16" s="80"/>
      <c r="N16" s="80"/>
      <c r="O16" s="80"/>
      <c r="P16" s="80"/>
      <c r="Q16" s="81"/>
      <c r="T16" s="22"/>
    </row>
    <row r="17" spans="1:20" s="19" customFormat="1" ht="20.25" hidden="1" customHeight="1">
      <c r="A17" s="576" t="s">
        <v>42</v>
      </c>
      <c r="B17" s="593" t="s">
        <v>18</v>
      </c>
      <c r="C17" s="23" t="s">
        <v>0</v>
      </c>
      <c r="D17" s="83">
        <f>SUM(E17:Q17)</f>
        <v>16220000</v>
      </c>
      <c r="E17" s="84">
        <v>0</v>
      </c>
      <c r="F17" s="84">
        <v>8000000</v>
      </c>
      <c r="G17" s="85">
        <v>0</v>
      </c>
      <c r="H17" s="84">
        <v>5199000</v>
      </c>
      <c r="I17" s="86">
        <v>2971000</v>
      </c>
      <c r="J17" s="84">
        <v>0</v>
      </c>
      <c r="K17" s="87">
        <v>0</v>
      </c>
      <c r="L17" s="85">
        <v>0</v>
      </c>
      <c r="M17" s="85">
        <v>0</v>
      </c>
      <c r="N17" s="84">
        <v>50000</v>
      </c>
      <c r="O17" s="84">
        <v>0</v>
      </c>
      <c r="P17" s="86">
        <v>0</v>
      </c>
      <c r="Q17" s="84">
        <v>0</v>
      </c>
      <c r="T17" s="20"/>
    </row>
    <row r="18" spans="1:20" s="19" customFormat="1" ht="20.25" hidden="1" customHeight="1">
      <c r="A18" s="577"/>
      <c r="B18" s="594"/>
      <c r="C18" s="23" t="s">
        <v>1</v>
      </c>
      <c r="D18" s="83">
        <f>SUM(E18:Q18)</f>
        <v>0</v>
      </c>
      <c r="E18" s="88">
        <v>0</v>
      </c>
      <c r="F18" s="88">
        <v>0</v>
      </c>
      <c r="G18" s="89">
        <v>0</v>
      </c>
      <c r="H18" s="88">
        <v>0</v>
      </c>
      <c r="I18" s="89">
        <v>0</v>
      </c>
      <c r="J18" s="88">
        <v>0</v>
      </c>
      <c r="K18" s="90">
        <v>0</v>
      </c>
      <c r="L18" s="91">
        <v>0</v>
      </c>
      <c r="M18" s="91">
        <v>0</v>
      </c>
      <c r="N18" s="88">
        <v>0</v>
      </c>
      <c r="O18" s="88">
        <v>0</v>
      </c>
      <c r="P18" s="89">
        <v>0</v>
      </c>
      <c r="Q18" s="88">
        <v>0</v>
      </c>
      <c r="T18" s="20"/>
    </row>
    <row r="19" spans="1:20" s="19" customFormat="1" ht="20.25" hidden="1" customHeight="1">
      <c r="A19" s="578"/>
      <c r="B19" s="595"/>
      <c r="C19" s="23" t="s">
        <v>2</v>
      </c>
      <c r="D19" s="83">
        <f>SUM(E19:Q19)</f>
        <v>16220000</v>
      </c>
      <c r="E19" s="88">
        <f>E17+E18</f>
        <v>0</v>
      </c>
      <c r="F19" s="88">
        <f t="shared" ref="F19:P19" si="3">F17+F18</f>
        <v>8000000</v>
      </c>
      <c r="G19" s="88">
        <f t="shared" si="3"/>
        <v>0</v>
      </c>
      <c r="H19" s="88">
        <f t="shared" si="3"/>
        <v>5199000</v>
      </c>
      <c r="I19" s="88">
        <f t="shared" si="3"/>
        <v>2971000</v>
      </c>
      <c r="J19" s="88">
        <f t="shared" si="3"/>
        <v>0</v>
      </c>
      <c r="K19" s="88">
        <f t="shared" si="3"/>
        <v>0</v>
      </c>
      <c r="L19" s="88">
        <f t="shared" si="3"/>
        <v>0</v>
      </c>
      <c r="M19" s="88">
        <f>M17+M18</f>
        <v>0</v>
      </c>
      <c r="N19" s="88">
        <f t="shared" si="3"/>
        <v>50000</v>
      </c>
      <c r="O19" s="88">
        <f t="shared" si="3"/>
        <v>0</v>
      </c>
      <c r="P19" s="91">
        <f t="shared" si="3"/>
        <v>0</v>
      </c>
      <c r="Q19" s="88">
        <f>Q17+Q18</f>
        <v>0</v>
      </c>
      <c r="T19" s="20"/>
    </row>
    <row r="20" spans="1:20" s="19" customFormat="1" ht="6.75" hidden="1" customHeight="1">
      <c r="A20" s="59"/>
      <c r="B20" s="24"/>
      <c r="C20" s="25"/>
      <c r="D20" s="9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4"/>
      <c r="T20" s="20"/>
    </row>
    <row r="21" spans="1:20" s="19" customFormat="1" ht="18.75" hidden="1" customHeight="1">
      <c r="A21" s="576" t="s">
        <v>43</v>
      </c>
      <c r="B21" s="593" t="s">
        <v>44</v>
      </c>
      <c r="C21" s="23" t="s">
        <v>0</v>
      </c>
      <c r="D21" s="83">
        <f>SUM(E21:Q21)</f>
        <v>155000</v>
      </c>
      <c r="E21" s="88">
        <v>0</v>
      </c>
      <c r="F21" s="88">
        <v>0</v>
      </c>
      <c r="G21" s="89">
        <v>0</v>
      </c>
      <c r="H21" s="88">
        <v>42000</v>
      </c>
      <c r="I21" s="89">
        <v>18000</v>
      </c>
      <c r="J21" s="88">
        <v>0</v>
      </c>
      <c r="K21" s="90">
        <v>0</v>
      </c>
      <c r="L21" s="91">
        <v>0</v>
      </c>
      <c r="M21" s="91">
        <v>0</v>
      </c>
      <c r="N21" s="88">
        <v>95000</v>
      </c>
      <c r="O21" s="88">
        <v>0</v>
      </c>
      <c r="P21" s="89">
        <v>0</v>
      </c>
      <c r="Q21" s="88">
        <v>0</v>
      </c>
      <c r="T21" s="20"/>
    </row>
    <row r="22" spans="1:20" s="19" customFormat="1" ht="18.75" hidden="1" customHeight="1">
      <c r="A22" s="577"/>
      <c r="B22" s="594"/>
      <c r="C22" s="23" t="s">
        <v>1</v>
      </c>
      <c r="D22" s="83">
        <f>SUM(E22:Q22)</f>
        <v>0</v>
      </c>
      <c r="E22" s="88">
        <v>0</v>
      </c>
      <c r="F22" s="88">
        <v>0</v>
      </c>
      <c r="G22" s="89">
        <v>0</v>
      </c>
      <c r="H22" s="88">
        <v>0</v>
      </c>
      <c r="I22" s="89">
        <v>0</v>
      </c>
      <c r="J22" s="88">
        <v>0</v>
      </c>
      <c r="K22" s="90">
        <v>0</v>
      </c>
      <c r="L22" s="91">
        <v>0</v>
      </c>
      <c r="M22" s="91">
        <v>0</v>
      </c>
      <c r="N22" s="88">
        <v>0</v>
      </c>
      <c r="O22" s="88">
        <v>0</v>
      </c>
      <c r="P22" s="89">
        <v>0</v>
      </c>
      <c r="Q22" s="88">
        <v>0</v>
      </c>
      <c r="T22" s="20"/>
    </row>
    <row r="23" spans="1:20" s="19" customFormat="1" ht="18.75" hidden="1" customHeight="1">
      <c r="A23" s="578"/>
      <c r="B23" s="595"/>
      <c r="C23" s="23" t="s">
        <v>2</v>
      </c>
      <c r="D23" s="83">
        <f>SUM(E23:Q23)</f>
        <v>155000</v>
      </c>
      <c r="E23" s="88">
        <f t="shared" ref="E23:P23" si="4">E21+E22</f>
        <v>0</v>
      </c>
      <c r="F23" s="88">
        <f t="shared" si="4"/>
        <v>0</v>
      </c>
      <c r="G23" s="88">
        <f t="shared" si="4"/>
        <v>0</v>
      </c>
      <c r="H23" s="88">
        <f t="shared" si="4"/>
        <v>42000</v>
      </c>
      <c r="I23" s="88">
        <f t="shared" si="4"/>
        <v>18000</v>
      </c>
      <c r="J23" s="88">
        <f t="shared" si="4"/>
        <v>0</v>
      </c>
      <c r="K23" s="88">
        <f t="shared" si="4"/>
        <v>0</v>
      </c>
      <c r="L23" s="88">
        <f t="shared" si="4"/>
        <v>0</v>
      </c>
      <c r="M23" s="88">
        <f>M21+M22</f>
        <v>0</v>
      </c>
      <c r="N23" s="88">
        <f t="shared" si="4"/>
        <v>95000</v>
      </c>
      <c r="O23" s="88">
        <f t="shared" si="4"/>
        <v>0</v>
      </c>
      <c r="P23" s="91">
        <f t="shared" si="4"/>
        <v>0</v>
      </c>
      <c r="Q23" s="88">
        <f>Q21+Q22</f>
        <v>0</v>
      </c>
      <c r="T23" s="20"/>
    </row>
    <row r="24" spans="1:20" s="19" customFormat="1" ht="5.25" hidden="1" customHeight="1">
      <c r="A24" s="59"/>
      <c r="B24" s="24"/>
      <c r="C24" s="24"/>
      <c r="D24" s="9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4"/>
      <c r="T24" s="20"/>
    </row>
    <row r="25" spans="1:20" s="19" customFormat="1" ht="18" hidden="1" customHeight="1">
      <c r="A25" s="576" t="s">
        <v>87</v>
      </c>
      <c r="B25" s="593" t="s">
        <v>88</v>
      </c>
      <c r="C25" s="23" t="s">
        <v>0</v>
      </c>
      <c r="D25" s="83">
        <f>SUM(E25:Q25)</f>
        <v>0</v>
      </c>
      <c r="E25" s="84">
        <v>0</v>
      </c>
      <c r="F25" s="84">
        <v>0</v>
      </c>
      <c r="G25" s="86">
        <v>0</v>
      </c>
      <c r="H25" s="84">
        <v>0</v>
      </c>
      <c r="I25" s="86">
        <v>0</v>
      </c>
      <c r="J25" s="84">
        <v>0</v>
      </c>
      <c r="K25" s="87">
        <v>0</v>
      </c>
      <c r="L25" s="85">
        <v>0</v>
      </c>
      <c r="M25" s="84">
        <v>0</v>
      </c>
      <c r="N25" s="84">
        <v>0</v>
      </c>
      <c r="O25" s="84">
        <v>0</v>
      </c>
      <c r="P25" s="86">
        <v>0</v>
      </c>
      <c r="Q25" s="84">
        <v>0</v>
      </c>
      <c r="T25" s="20"/>
    </row>
    <row r="26" spans="1:20" s="19" customFormat="1" ht="18" hidden="1" customHeight="1">
      <c r="A26" s="577"/>
      <c r="B26" s="594"/>
      <c r="C26" s="23" t="s">
        <v>1</v>
      </c>
      <c r="D26" s="83">
        <f>SUM(E26:Q26)</f>
        <v>0</v>
      </c>
      <c r="E26" s="88">
        <v>0</v>
      </c>
      <c r="F26" s="88">
        <v>0</v>
      </c>
      <c r="G26" s="89">
        <v>0</v>
      </c>
      <c r="H26" s="88">
        <v>0</v>
      </c>
      <c r="I26" s="89">
        <v>0</v>
      </c>
      <c r="J26" s="88">
        <v>0</v>
      </c>
      <c r="K26" s="90">
        <v>0</v>
      </c>
      <c r="L26" s="91">
        <v>0</v>
      </c>
      <c r="M26" s="88">
        <v>0</v>
      </c>
      <c r="N26" s="88">
        <v>0</v>
      </c>
      <c r="O26" s="88">
        <v>0</v>
      </c>
      <c r="P26" s="89">
        <v>0</v>
      </c>
      <c r="Q26" s="88">
        <v>0</v>
      </c>
      <c r="T26" s="20"/>
    </row>
    <row r="27" spans="1:20" s="19" customFormat="1" ht="18" hidden="1" customHeight="1">
      <c r="A27" s="578"/>
      <c r="B27" s="595"/>
      <c r="C27" s="23" t="s">
        <v>2</v>
      </c>
      <c r="D27" s="83">
        <f>SUM(E27:Q27)</f>
        <v>0</v>
      </c>
      <c r="E27" s="88">
        <f t="shared" ref="E27:P27" si="5">E25+E26</f>
        <v>0</v>
      </c>
      <c r="F27" s="88">
        <f t="shared" si="5"/>
        <v>0</v>
      </c>
      <c r="G27" s="88">
        <f t="shared" si="5"/>
        <v>0</v>
      </c>
      <c r="H27" s="88">
        <f t="shared" si="5"/>
        <v>0</v>
      </c>
      <c r="I27" s="88">
        <f t="shared" si="5"/>
        <v>0</v>
      </c>
      <c r="J27" s="88">
        <f t="shared" si="5"/>
        <v>0</v>
      </c>
      <c r="K27" s="88">
        <f t="shared" si="5"/>
        <v>0</v>
      </c>
      <c r="L27" s="88">
        <f t="shared" si="5"/>
        <v>0</v>
      </c>
      <c r="M27" s="88">
        <f>M25+M26</f>
        <v>0</v>
      </c>
      <c r="N27" s="88">
        <f t="shared" si="5"/>
        <v>0</v>
      </c>
      <c r="O27" s="88">
        <f t="shared" si="5"/>
        <v>0</v>
      </c>
      <c r="P27" s="91">
        <f t="shared" si="5"/>
        <v>0</v>
      </c>
      <c r="Q27" s="88">
        <f>Q25+Q26</f>
        <v>0</v>
      </c>
      <c r="T27" s="20"/>
    </row>
    <row r="28" spans="1:20" s="19" customFormat="1" ht="6" hidden="1" customHeight="1">
      <c r="A28" s="60"/>
      <c r="B28" s="25"/>
      <c r="C28" s="24"/>
      <c r="D28" s="92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4"/>
      <c r="T28" s="20"/>
    </row>
    <row r="29" spans="1:20" s="3" customFormat="1" ht="18" hidden="1" customHeight="1">
      <c r="A29" s="572" t="s">
        <v>70</v>
      </c>
      <c r="B29" s="569" t="s">
        <v>71</v>
      </c>
      <c r="C29" s="23" t="s">
        <v>0</v>
      </c>
      <c r="D29" s="83">
        <f>SUM(E29:Q29)</f>
        <v>0</v>
      </c>
      <c r="E29" s="93">
        <v>0</v>
      </c>
      <c r="F29" s="93">
        <v>0</v>
      </c>
      <c r="G29" s="94">
        <v>0</v>
      </c>
      <c r="H29" s="93">
        <v>0</v>
      </c>
      <c r="I29" s="95">
        <v>0</v>
      </c>
      <c r="J29" s="93">
        <v>0</v>
      </c>
      <c r="K29" s="95">
        <v>0</v>
      </c>
      <c r="L29" s="93">
        <v>0</v>
      </c>
      <c r="M29" s="93">
        <v>0</v>
      </c>
      <c r="N29" s="93">
        <v>0</v>
      </c>
      <c r="O29" s="93">
        <v>0</v>
      </c>
      <c r="P29" s="94">
        <v>0</v>
      </c>
      <c r="Q29" s="93">
        <v>0</v>
      </c>
      <c r="T29" s="26"/>
    </row>
    <row r="30" spans="1:20" s="3" customFormat="1" ht="18" hidden="1" customHeight="1">
      <c r="A30" s="573"/>
      <c r="B30" s="570"/>
      <c r="C30" s="23" t="s">
        <v>1</v>
      </c>
      <c r="D30" s="83">
        <f>SUM(E30:Q30)</f>
        <v>0</v>
      </c>
      <c r="E30" s="88">
        <v>0</v>
      </c>
      <c r="F30" s="88">
        <v>0</v>
      </c>
      <c r="G30" s="89">
        <v>0</v>
      </c>
      <c r="H30" s="88">
        <v>0</v>
      </c>
      <c r="I30" s="89">
        <v>0</v>
      </c>
      <c r="J30" s="88">
        <v>0</v>
      </c>
      <c r="K30" s="90">
        <v>0</v>
      </c>
      <c r="L30" s="91">
        <v>0</v>
      </c>
      <c r="M30" s="91">
        <v>0</v>
      </c>
      <c r="N30" s="88">
        <v>0</v>
      </c>
      <c r="O30" s="88">
        <v>0</v>
      </c>
      <c r="P30" s="89">
        <v>0</v>
      </c>
      <c r="Q30" s="88">
        <v>0</v>
      </c>
      <c r="T30" s="26"/>
    </row>
    <row r="31" spans="1:20" s="3" customFormat="1" ht="18" hidden="1" customHeight="1">
      <c r="A31" s="574"/>
      <c r="B31" s="571"/>
      <c r="C31" s="23" t="s">
        <v>2</v>
      </c>
      <c r="D31" s="83">
        <f>SUM(E31:Q31)</f>
        <v>0</v>
      </c>
      <c r="E31" s="88">
        <f t="shared" ref="E31:P31" si="6">E29+E30</f>
        <v>0</v>
      </c>
      <c r="F31" s="88">
        <f t="shared" si="6"/>
        <v>0</v>
      </c>
      <c r="G31" s="88">
        <f t="shared" si="6"/>
        <v>0</v>
      </c>
      <c r="H31" s="88">
        <f t="shared" si="6"/>
        <v>0</v>
      </c>
      <c r="I31" s="88">
        <f t="shared" si="6"/>
        <v>0</v>
      </c>
      <c r="J31" s="88">
        <f t="shared" si="6"/>
        <v>0</v>
      </c>
      <c r="K31" s="88">
        <f t="shared" si="6"/>
        <v>0</v>
      </c>
      <c r="L31" s="88">
        <f t="shared" si="6"/>
        <v>0</v>
      </c>
      <c r="M31" s="88">
        <f>M29+M30</f>
        <v>0</v>
      </c>
      <c r="N31" s="88">
        <f t="shared" si="6"/>
        <v>0</v>
      </c>
      <c r="O31" s="88">
        <f t="shared" si="6"/>
        <v>0</v>
      </c>
      <c r="P31" s="91">
        <f t="shared" si="6"/>
        <v>0</v>
      </c>
      <c r="Q31" s="88">
        <f>Q29+Q30</f>
        <v>0</v>
      </c>
      <c r="T31" s="26"/>
    </row>
    <row r="32" spans="1:20" s="3" customFormat="1" ht="6" hidden="1" customHeight="1">
      <c r="A32" s="33"/>
      <c r="B32" s="27"/>
      <c r="C32" s="27"/>
      <c r="D32" s="92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3"/>
      <c r="T32" s="26"/>
    </row>
    <row r="33" spans="1:20" s="3" customFormat="1" ht="18" hidden="1" customHeight="1">
      <c r="A33" s="572" t="s">
        <v>45</v>
      </c>
      <c r="B33" s="569" t="s">
        <v>46</v>
      </c>
      <c r="C33" s="23" t="s">
        <v>0</v>
      </c>
      <c r="D33" s="83">
        <f>SUM(E33:Q33)</f>
        <v>73337118</v>
      </c>
      <c r="E33" s="93">
        <v>0</v>
      </c>
      <c r="F33" s="93">
        <v>7709053</v>
      </c>
      <c r="G33" s="94">
        <v>0</v>
      </c>
      <c r="H33" s="93">
        <v>0</v>
      </c>
      <c r="I33" s="95">
        <v>0</v>
      </c>
      <c r="J33" s="93">
        <v>0</v>
      </c>
      <c r="K33" s="95">
        <v>0</v>
      </c>
      <c r="L33" s="93">
        <v>0</v>
      </c>
      <c r="M33" s="93">
        <v>0</v>
      </c>
      <c r="N33" s="93">
        <v>43565000</v>
      </c>
      <c r="O33" s="93">
        <v>1771615</v>
      </c>
      <c r="P33" s="94">
        <v>20291450</v>
      </c>
      <c r="Q33" s="93">
        <v>0</v>
      </c>
      <c r="T33" s="26"/>
    </row>
    <row r="34" spans="1:20" s="3" customFormat="1" ht="18" hidden="1" customHeight="1">
      <c r="A34" s="573"/>
      <c r="B34" s="570"/>
      <c r="C34" s="23" t="s">
        <v>1</v>
      </c>
      <c r="D34" s="83">
        <f t="shared" ref="D34:D51" si="7">SUM(E34:Q34)</f>
        <v>0</v>
      </c>
      <c r="E34" s="88">
        <v>0</v>
      </c>
      <c r="F34" s="88">
        <v>0</v>
      </c>
      <c r="G34" s="89">
        <v>0</v>
      </c>
      <c r="H34" s="88">
        <v>0</v>
      </c>
      <c r="I34" s="89">
        <v>0</v>
      </c>
      <c r="J34" s="88">
        <v>0</v>
      </c>
      <c r="K34" s="90">
        <v>0</v>
      </c>
      <c r="L34" s="91">
        <v>0</v>
      </c>
      <c r="M34" s="91">
        <v>0</v>
      </c>
      <c r="N34" s="88">
        <v>0</v>
      </c>
      <c r="O34" s="88">
        <v>0</v>
      </c>
      <c r="P34" s="89">
        <v>0</v>
      </c>
      <c r="Q34" s="88">
        <v>0</v>
      </c>
      <c r="T34" s="26"/>
    </row>
    <row r="35" spans="1:20" s="3" customFormat="1" ht="18" hidden="1" customHeight="1">
      <c r="A35" s="574"/>
      <c r="B35" s="571"/>
      <c r="C35" s="23" t="s">
        <v>2</v>
      </c>
      <c r="D35" s="83">
        <f t="shared" si="7"/>
        <v>73337118</v>
      </c>
      <c r="E35" s="88">
        <f t="shared" ref="E35:P35" si="8">E33+E34</f>
        <v>0</v>
      </c>
      <c r="F35" s="88">
        <f t="shared" si="8"/>
        <v>7709053</v>
      </c>
      <c r="G35" s="88">
        <f t="shared" si="8"/>
        <v>0</v>
      </c>
      <c r="H35" s="88">
        <f t="shared" si="8"/>
        <v>0</v>
      </c>
      <c r="I35" s="88">
        <f t="shared" si="8"/>
        <v>0</v>
      </c>
      <c r="J35" s="88">
        <f t="shared" si="8"/>
        <v>0</v>
      </c>
      <c r="K35" s="88">
        <f t="shared" si="8"/>
        <v>0</v>
      </c>
      <c r="L35" s="88">
        <f t="shared" si="8"/>
        <v>0</v>
      </c>
      <c r="M35" s="88">
        <f t="shared" si="8"/>
        <v>0</v>
      </c>
      <c r="N35" s="88">
        <f t="shared" si="8"/>
        <v>43565000</v>
      </c>
      <c r="O35" s="88">
        <f t="shared" si="8"/>
        <v>1771615</v>
      </c>
      <c r="P35" s="91">
        <f t="shared" si="8"/>
        <v>20291450</v>
      </c>
      <c r="Q35" s="88">
        <f>Q33+Q34</f>
        <v>0</v>
      </c>
      <c r="T35" s="26"/>
    </row>
    <row r="36" spans="1:20" s="3" customFormat="1" ht="4.5" hidden="1" customHeight="1">
      <c r="A36" s="61"/>
      <c r="B36" s="28"/>
      <c r="C36" s="28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  <c r="Q36" s="96"/>
      <c r="T36" s="26"/>
    </row>
    <row r="37" spans="1:20" s="3" customFormat="1" ht="20.25" hidden="1" customHeight="1">
      <c r="A37" s="572" t="s">
        <v>91</v>
      </c>
      <c r="B37" s="569" t="s">
        <v>92</v>
      </c>
      <c r="C37" s="23" t="s">
        <v>0</v>
      </c>
      <c r="D37" s="83">
        <f>SUM(E37:Q37)</f>
        <v>225400</v>
      </c>
      <c r="E37" s="93">
        <v>0</v>
      </c>
      <c r="F37" s="93">
        <v>400</v>
      </c>
      <c r="G37" s="94">
        <v>0</v>
      </c>
      <c r="H37" s="93">
        <v>0</v>
      </c>
      <c r="I37" s="95">
        <v>0</v>
      </c>
      <c r="J37" s="93">
        <v>0</v>
      </c>
      <c r="K37" s="95">
        <v>0</v>
      </c>
      <c r="L37" s="93">
        <v>0</v>
      </c>
      <c r="M37" s="93">
        <v>0</v>
      </c>
      <c r="N37" s="93">
        <v>225000</v>
      </c>
      <c r="O37" s="93">
        <v>0</v>
      </c>
      <c r="P37" s="94">
        <v>0</v>
      </c>
      <c r="Q37" s="93">
        <v>0</v>
      </c>
      <c r="T37" s="26"/>
    </row>
    <row r="38" spans="1:20" s="3" customFormat="1" ht="20.25" hidden="1" customHeight="1">
      <c r="A38" s="573"/>
      <c r="B38" s="570"/>
      <c r="C38" s="23" t="s">
        <v>1</v>
      </c>
      <c r="D38" s="83">
        <f t="shared" si="7"/>
        <v>0</v>
      </c>
      <c r="E38" s="88">
        <v>0</v>
      </c>
      <c r="F38" s="88">
        <v>0</v>
      </c>
      <c r="G38" s="89">
        <v>0</v>
      </c>
      <c r="H38" s="88">
        <v>0</v>
      </c>
      <c r="I38" s="89">
        <v>0</v>
      </c>
      <c r="J38" s="88">
        <v>0</v>
      </c>
      <c r="K38" s="90">
        <v>0</v>
      </c>
      <c r="L38" s="91">
        <v>0</v>
      </c>
      <c r="M38" s="91">
        <v>0</v>
      </c>
      <c r="N38" s="88">
        <v>0</v>
      </c>
      <c r="O38" s="88">
        <v>0</v>
      </c>
      <c r="P38" s="89">
        <v>0</v>
      </c>
      <c r="Q38" s="88">
        <v>0</v>
      </c>
      <c r="T38" s="26"/>
    </row>
    <row r="39" spans="1:20" s="3" customFormat="1" ht="20.25" hidden="1" customHeight="1">
      <c r="A39" s="574"/>
      <c r="B39" s="571"/>
      <c r="C39" s="23" t="s">
        <v>2</v>
      </c>
      <c r="D39" s="83">
        <f t="shared" si="7"/>
        <v>225400</v>
      </c>
      <c r="E39" s="88">
        <f t="shared" ref="E39:P39" si="9">E37+E38</f>
        <v>0</v>
      </c>
      <c r="F39" s="88">
        <f t="shared" si="9"/>
        <v>400</v>
      </c>
      <c r="G39" s="88">
        <f t="shared" si="9"/>
        <v>0</v>
      </c>
      <c r="H39" s="88">
        <f t="shared" si="9"/>
        <v>0</v>
      </c>
      <c r="I39" s="88">
        <f t="shared" si="9"/>
        <v>0</v>
      </c>
      <c r="J39" s="88">
        <f t="shared" si="9"/>
        <v>0</v>
      </c>
      <c r="K39" s="88">
        <f t="shared" si="9"/>
        <v>0</v>
      </c>
      <c r="L39" s="88">
        <f t="shared" si="9"/>
        <v>0</v>
      </c>
      <c r="M39" s="88">
        <f t="shared" si="9"/>
        <v>0</v>
      </c>
      <c r="N39" s="88">
        <f t="shared" si="9"/>
        <v>225000</v>
      </c>
      <c r="O39" s="88">
        <f t="shared" si="9"/>
        <v>0</v>
      </c>
      <c r="P39" s="91">
        <f t="shared" si="9"/>
        <v>0</v>
      </c>
      <c r="Q39" s="88">
        <f>Q37+Q38</f>
        <v>0</v>
      </c>
      <c r="T39" s="26"/>
    </row>
    <row r="40" spans="1:20" s="3" customFormat="1" ht="4.5" hidden="1" customHeight="1">
      <c r="A40" s="62"/>
      <c r="B40" s="29"/>
      <c r="C40" s="30"/>
      <c r="D40" s="94"/>
      <c r="E40" s="97"/>
      <c r="F40" s="97"/>
      <c r="G40" s="97"/>
      <c r="H40" s="97"/>
      <c r="I40" s="97"/>
      <c r="J40" s="97"/>
      <c r="K40" s="97"/>
      <c r="L40" s="97"/>
      <c r="M40" s="94"/>
      <c r="N40" s="97"/>
      <c r="O40" s="97"/>
      <c r="P40" s="97"/>
      <c r="Q40" s="98"/>
      <c r="T40" s="26"/>
    </row>
    <row r="41" spans="1:20" s="3" customFormat="1" ht="20.25" hidden="1" customHeight="1">
      <c r="A41" s="572" t="s">
        <v>47</v>
      </c>
      <c r="B41" s="569" t="s">
        <v>48</v>
      </c>
      <c r="C41" s="23" t="s">
        <v>0</v>
      </c>
      <c r="D41" s="83">
        <f>SUM(E41:Q41)</f>
        <v>1170000</v>
      </c>
      <c r="E41" s="93">
        <v>0</v>
      </c>
      <c r="F41" s="93">
        <v>1170000</v>
      </c>
      <c r="G41" s="94">
        <v>0</v>
      </c>
      <c r="H41" s="93">
        <v>0</v>
      </c>
      <c r="I41" s="95">
        <v>0</v>
      </c>
      <c r="J41" s="93">
        <v>0</v>
      </c>
      <c r="K41" s="95">
        <v>0</v>
      </c>
      <c r="L41" s="93">
        <v>0</v>
      </c>
      <c r="M41" s="93">
        <v>0</v>
      </c>
      <c r="N41" s="93">
        <v>0</v>
      </c>
      <c r="O41" s="93">
        <v>0</v>
      </c>
      <c r="P41" s="94">
        <v>0</v>
      </c>
      <c r="Q41" s="93">
        <v>0</v>
      </c>
      <c r="T41" s="26"/>
    </row>
    <row r="42" spans="1:20" s="3" customFormat="1" ht="20.25" hidden="1" customHeight="1">
      <c r="A42" s="573"/>
      <c r="B42" s="570"/>
      <c r="C42" s="23" t="s">
        <v>1</v>
      </c>
      <c r="D42" s="83">
        <f t="shared" si="7"/>
        <v>0</v>
      </c>
      <c r="E42" s="88">
        <v>0</v>
      </c>
      <c r="F42" s="88">
        <v>0</v>
      </c>
      <c r="G42" s="89">
        <v>0</v>
      </c>
      <c r="H42" s="88">
        <v>0</v>
      </c>
      <c r="I42" s="89">
        <v>0</v>
      </c>
      <c r="J42" s="88">
        <v>0</v>
      </c>
      <c r="K42" s="90">
        <v>0</v>
      </c>
      <c r="L42" s="91">
        <v>0</v>
      </c>
      <c r="M42" s="91">
        <v>0</v>
      </c>
      <c r="N42" s="88">
        <v>0</v>
      </c>
      <c r="O42" s="88">
        <v>0</v>
      </c>
      <c r="P42" s="89">
        <v>0</v>
      </c>
      <c r="Q42" s="88">
        <v>0</v>
      </c>
      <c r="T42" s="26"/>
    </row>
    <row r="43" spans="1:20" s="3" customFormat="1" ht="20.25" hidden="1" customHeight="1">
      <c r="A43" s="574"/>
      <c r="B43" s="571"/>
      <c r="C43" s="23" t="s">
        <v>2</v>
      </c>
      <c r="D43" s="83">
        <f t="shared" si="7"/>
        <v>1170000</v>
      </c>
      <c r="E43" s="88">
        <f t="shared" ref="E43:P43" si="10">E41+E42</f>
        <v>0</v>
      </c>
      <c r="F43" s="88">
        <f t="shared" si="10"/>
        <v>1170000</v>
      </c>
      <c r="G43" s="88">
        <f t="shared" si="10"/>
        <v>0</v>
      </c>
      <c r="H43" s="88">
        <f t="shared" si="10"/>
        <v>0</v>
      </c>
      <c r="I43" s="88">
        <f t="shared" si="10"/>
        <v>0</v>
      </c>
      <c r="J43" s="88">
        <f t="shared" si="10"/>
        <v>0</v>
      </c>
      <c r="K43" s="88">
        <f t="shared" si="10"/>
        <v>0</v>
      </c>
      <c r="L43" s="88">
        <f t="shared" si="10"/>
        <v>0</v>
      </c>
      <c r="M43" s="88">
        <f t="shared" si="10"/>
        <v>0</v>
      </c>
      <c r="N43" s="88">
        <f t="shared" si="10"/>
        <v>0</v>
      </c>
      <c r="O43" s="88">
        <f t="shared" si="10"/>
        <v>0</v>
      </c>
      <c r="P43" s="91">
        <f t="shared" si="10"/>
        <v>0</v>
      </c>
      <c r="Q43" s="88">
        <f>Q41+Q42</f>
        <v>0</v>
      </c>
      <c r="T43" s="26"/>
    </row>
    <row r="44" spans="1:20" s="3" customFormat="1" ht="20.25" hidden="1" customHeight="1">
      <c r="A44" s="61"/>
      <c r="B44" s="28"/>
      <c r="C44" s="28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3"/>
      <c r="T44" s="26"/>
    </row>
    <row r="45" spans="1:20" s="3" customFormat="1" ht="20.25" hidden="1" customHeight="1">
      <c r="A45" s="572" t="s">
        <v>49</v>
      </c>
      <c r="B45" s="569" t="s">
        <v>50</v>
      </c>
      <c r="C45" s="23" t="s">
        <v>0</v>
      </c>
      <c r="D45" s="83">
        <f>SUM(E45:Q45)</f>
        <v>481600</v>
      </c>
      <c r="E45" s="93">
        <v>0</v>
      </c>
      <c r="F45" s="93">
        <v>25600</v>
      </c>
      <c r="G45" s="94">
        <v>0</v>
      </c>
      <c r="H45" s="93">
        <v>0</v>
      </c>
      <c r="I45" s="95">
        <v>0</v>
      </c>
      <c r="J45" s="93">
        <v>0</v>
      </c>
      <c r="K45" s="95">
        <v>0</v>
      </c>
      <c r="L45" s="93">
        <v>0</v>
      </c>
      <c r="M45" s="93">
        <v>0</v>
      </c>
      <c r="N45" s="93">
        <v>456000</v>
      </c>
      <c r="O45" s="93">
        <v>0</v>
      </c>
      <c r="P45" s="94">
        <v>0</v>
      </c>
      <c r="Q45" s="93">
        <v>0</v>
      </c>
      <c r="T45" s="26"/>
    </row>
    <row r="46" spans="1:20" s="3" customFormat="1" ht="20.25" hidden="1" customHeight="1">
      <c r="A46" s="573"/>
      <c r="B46" s="570"/>
      <c r="C46" s="23" t="s">
        <v>1</v>
      </c>
      <c r="D46" s="83">
        <f t="shared" si="7"/>
        <v>0</v>
      </c>
      <c r="E46" s="88">
        <v>0</v>
      </c>
      <c r="F46" s="88">
        <v>0</v>
      </c>
      <c r="G46" s="89">
        <v>0</v>
      </c>
      <c r="H46" s="88">
        <v>0</v>
      </c>
      <c r="I46" s="89">
        <v>0</v>
      </c>
      <c r="J46" s="88">
        <v>0</v>
      </c>
      <c r="K46" s="90">
        <v>0</v>
      </c>
      <c r="L46" s="91">
        <v>0</v>
      </c>
      <c r="M46" s="91">
        <v>0</v>
      </c>
      <c r="N46" s="88">
        <v>0</v>
      </c>
      <c r="O46" s="88">
        <v>0</v>
      </c>
      <c r="P46" s="89">
        <v>0</v>
      </c>
      <c r="Q46" s="88">
        <v>0</v>
      </c>
      <c r="T46" s="26"/>
    </row>
    <row r="47" spans="1:20" s="3" customFormat="1" ht="20.25" hidden="1" customHeight="1">
      <c r="A47" s="574"/>
      <c r="B47" s="571"/>
      <c r="C47" s="23" t="s">
        <v>2</v>
      </c>
      <c r="D47" s="83">
        <f t="shared" si="7"/>
        <v>481600</v>
      </c>
      <c r="E47" s="88">
        <f t="shared" ref="E47:P47" si="11">E45+E46</f>
        <v>0</v>
      </c>
      <c r="F47" s="88">
        <f t="shared" si="11"/>
        <v>25600</v>
      </c>
      <c r="G47" s="88">
        <f t="shared" si="11"/>
        <v>0</v>
      </c>
      <c r="H47" s="88">
        <f t="shared" si="11"/>
        <v>0</v>
      </c>
      <c r="I47" s="88">
        <f t="shared" si="11"/>
        <v>0</v>
      </c>
      <c r="J47" s="88">
        <f t="shared" si="11"/>
        <v>0</v>
      </c>
      <c r="K47" s="88">
        <f t="shared" si="11"/>
        <v>0</v>
      </c>
      <c r="L47" s="88">
        <f t="shared" si="11"/>
        <v>0</v>
      </c>
      <c r="M47" s="88">
        <f t="shared" si="11"/>
        <v>0</v>
      </c>
      <c r="N47" s="88">
        <f t="shared" si="11"/>
        <v>456000</v>
      </c>
      <c r="O47" s="88">
        <f t="shared" si="11"/>
        <v>0</v>
      </c>
      <c r="P47" s="91">
        <f t="shared" si="11"/>
        <v>0</v>
      </c>
      <c r="Q47" s="88">
        <f>Q45+Q46</f>
        <v>0</v>
      </c>
      <c r="T47" s="26"/>
    </row>
    <row r="48" spans="1:20" s="3" customFormat="1" ht="20.25" hidden="1" customHeight="1">
      <c r="A48" s="61"/>
      <c r="B48" s="28"/>
      <c r="C48" s="28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3"/>
      <c r="T48" s="26"/>
    </row>
    <row r="49" spans="1:20" s="3" customFormat="1" ht="18.75" hidden="1" customHeight="1">
      <c r="A49" s="572" t="s">
        <v>51</v>
      </c>
      <c r="B49" s="569" t="s">
        <v>52</v>
      </c>
      <c r="C49" s="23" t="s">
        <v>0</v>
      </c>
      <c r="D49" s="83">
        <f>SUM(E49:Q49)</f>
        <v>0</v>
      </c>
      <c r="E49" s="93">
        <v>0</v>
      </c>
      <c r="F49" s="93">
        <v>0</v>
      </c>
      <c r="G49" s="94">
        <v>0</v>
      </c>
      <c r="H49" s="93">
        <v>0</v>
      </c>
      <c r="I49" s="95">
        <v>0</v>
      </c>
      <c r="J49" s="93">
        <v>0</v>
      </c>
      <c r="K49" s="95">
        <v>0</v>
      </c>
      <c r="L49" s="93">
        <v>0</v>
      </c>
      <c r="M49" s="93">
        <v>0</v>
      </c>
      <c r="N49" s="93">
        <v>0</v>
      </c>
      <c r="O49" s="93">
        <v>0</v>
      </c>
      <c r="P49" s="94">
        <v>0</v>
      </c>
      <c r="Q49" s="93">
        <v>0</v>
      </c>
      <c r="T49" s="26"/>
    </row>
    <row r="50" spans="1:20" s="3" customFormat="1" ht="18.75" hidden="1" customHeight="1">
      <c r="A50" s="573"/>
      <c r="B50" s="570"/>
      <c r="C50" s="23" t="s">
        <v>1</v>
      </c>
      <c r="D50" s="83">
        <f t="shared" si="7"/>
        <v>0</v>
      </c>
      <c r="E50" s="88">
        <v>0</v>
      </c>
      <c r="F50" s="88">
        <v>0</v>
      </c>
      <c r="G50" s="89">
        <v>0</v>
      </c>
      <c r="H50" s="88">
        <v>0</v>
      </c>
      <c r="I50" s="89">
        <v>0</v>
      </c>
      <c r="J50" s="88">
        <v>0</v>
      </c>
      <c r="K50" s="90">
        <v>0</v>
      </c>
      <c r="L50" s="91">
        <v>0</v>
      </c>
      <c r="M50" s="91">
        <v>0</v>
      </c>
      <c r="N50" s="88">
        <v>0</v>
      </c>
      <c r="O50" s="88">
        <v>0</v>
      </c>
      <c r="P50" s="89">
        <v>0</v>
      </c>
      <c r="Q50" s="88">
        <v>0</v>
      </c>
      <c r="T50" s="26"/>
    </row>
    <row r="51" spans="1:20" s="3" customFormat="1" ht="18.75" hidden="1" customHeight="1">
      <c r="A51" s="574"/>
      <c r="B51" s="571"/>
      <c r="C51" s="23" t="s">
        <v>2</v>
      </c>
      <c r="D51" s="83">
        <f t="shared" si="7"/>
        <v>0</v>
      </c>
      <c r="E51" s="88">
        <f t="shared" ref="E51:P51" si="12">E49+E50</f>
        <v>0</v>
      </c>
      <c r="F51" s="88">
        <f t="shared" si="12"/>
        <v>0</v>
      </c>
      <c r="G51" s="88">
        <f t="shared" si="12"/>
        <v>0</v>
      </c>
      <c r="H51" s="88">
        <f t="shared" si="12"/>
        <v>0</v>
      </c>
      <c r="I51" s="88">
        <f t="shared" si="12"/>
        <v>0</v>
      </c>
      <c r="J51" s="88">
        <f t="shared" si="12"/>
        <v>0</v>
      </c>
      <c r="K51" s="88">
        <f t="shared" si="12"/>
        <v>0</v>
      </c>
      <c r="L51" s="88">
        <f t="shared" si="12"/>
        <v>0</v>
      </c>
      <c r="M51" s="88">
        <f t="shared" si="12"/>
        <v>0</v>
      </c>
      <c r="N51" s="88">
        <f t="shared" si="12"/>
        <v>0</v>
      </c>
      <c r="O51" s="88">
        <f t="shared" si="12"/>
        <v>0</v>
      </c>
      <c r="P51" s="91">
        <f t="shared" si="12"/>
        <v>0</v>
      </c>
      <c r="Q51" s="88">
        <f>Q49+Q50</f>
        <v>0</v>
      </c>
      <c r="T51" s="26"/>
    </row>
    <row r="52" spans="1:20" s="3" customFormat="1" ht="7.5" hidden="1" customHeight="1">
      <c r="A52" s="33"/>
      <c r="B52" s="27"/>
      <c r="C52" s="27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3"/>
      <c r="T52" s="26"/>
    </row>
    <row r="53" spans="1:20" s="3" customFormat="1" ht="18" hidden="1" customHeight="1">
      <c r="A53" s="572" t="s">
        <v>53</v>
      </c>
      <c r="B53" s="569" t="s">
        <v>54</v>
      </c>
      <c r="C53" s="23" t="s">
        <v>0</v>
      </c>
      <c r="D53" s="83">
        <f t="shared" ref="D53:D111" si="13">SUM(E53:Q53)</f>
        <v>2051670</v>
      </c>
      <c r="E53" s="93">
        <v>0</v>
      </c>
      <c r="F53" s="93">
        <v>202670</v>
      </c>
      <c r="G53" s="99">
        <v>0</v>
      </c>
      <c r="H53" s="93">
        <v>1243476</v>
      </c>
      <c r="I53" s="95">
        <v>316524</v>
      </c>
      <c r="J53" s="93">
        <v>0</v>
      </c>
      <c r="K53" s="95">
        <v>0</v>
      </c>
      <c r="L53" s="93">
        <v>0</v>
      </c>
      <c r="M53" s="93">
        <v>0</v>
      </c>
      <c r="N53" s="93">
        <v>289000</v>
      </c>
      <c r="O53" s="93">
        <v>0</v>
      </c>
      <c r="P53" s="94">
        <v>0</v>
      </c>
      <c r="Q53" s="93">
        <v>0</v>
      </c>
      <c r="T53" s="26"/>
    </row>
    <row r="54" spans="1:20" s="3" customFormat="1" ht="18" hidden="1" customHeight="1">
      <c r="A54" s="573"/>
      <c r="B54" s="570"/>
      <c r="C54" s="23" t="s">
        <v>1</v>
      </c>
      <c r="D54" s="83">
        <f t="shared" si="13"/>
        <v>0</v>
      </c>
      <c r="E54" s="88">
        <v>0</v>
      </c>
      <c r="F54" s="88">
        <v>0</v>
      </c>
      <c r="G54" s="89">
        <v>0</v>
      </c>
      <c r="H54" s="88">
        <v>0</v>
      </c>
      <c r="I54" s="89">
        <v>0</v>
      </c>
      <c r="J54" s="88">
        <v>0</v>
      </c>
      <c r="K54" s="90">
        <v>0</v>
      </c>
      <c r="L54" s="91">
        <v>0</v>
      </c>
      <c r="M54" s="91">
        <v>0</v>
      </c>
      <c r="N54" s="88">
        <v>0</v>
      </c>
      <c r="O54" s="88">
        <v>0</v>
      </c>
      <c r="P54" s="89">
        <v>0</v>
      </c>
      <c r="Q54" s="88">
        <v>0</v>
      </c>
      <c r="T54" s="26"/>
    </row>
    <row r="55" spans="1:20" s="3" customFormat="1" ht="18" hidden="1" customHeight="1">
      <c r="A55" s="574"/>
      <c r="B55" s="571"/>
      <c r="C55" s="23" t="s">
        <v>2</v>
      </c>
      <c r="D55" s="83">
        <f t="shared" si="13"/>
        <v>2051670</v>
      </c>
      <c r="E55" s="88">
        <f t="shared" ref="E55:P55" si="14">E53+E54</f>
        <v>0</v>
      </c>
      <c r="F55" s="88">
        <f t="shared" si="14"/>
        <v>202670</v>
      </c>
      <c r="G55" s="88">
        <f t="shared" si="14"/>
        <v>0</v>
      </c>
      <c r="H55" s="88">
        <f t="shared" si="14"/>
        <v>1243476</v>
      </c>
      <c r="I55" s="88">
        <f t="shared" si="14"/>
        <v>316524</v>
      </c>
      <c r="J55" s="88">
        <f t="shared" si="14"/>
        <v>0</v>
      </c>
      <c r="K55" s="88">
        <f t="shared" si="14"/>
        <v>0</v>
      </c>
      <c r="L55" s="88">
        <f t="shared" si="14"/>
        <v>0</v>
      </c>
      <c r="M55" s="88">
        <f t="shared" si="14"/>
        <v>0</v>
      </c>
      <c r="N55" s="88">
        <f t="shared" si="14"/>
        <v>289000</v>
      </c>
      <c r="O55" s="88">
        <f t="shared" si="14"/>
        <v>0</v>
      </c>
      <c r="P55" s="91">
        <f t="shared" si="14"/>
        <v>0</v>
      </c>
      <c r="Q55" s="88">
        <f>Q53+Q54</f>
        <v>0</v>
      </c>
      <c r="T55" s="26"/>
    </row>
    <row r="56" spans="1:20" s="3" customFormat="1" ht="5.25" hidden="1" customHeight="1">
      <c r="A56" s="33"/>
      <c r="B56" s="27"/>
      <c r="C56" s="27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3"/>
      <c r="T56" s="26"/>
    </row>
    <row r="57" spans="1:20" s="3" customFormat="1" ht="18" hidden="1" customHeight="1">
      <c r="A57" s="572" t="s">
        <v>105</v>
      </c>
      <c r="B57" s="569" t="s">
        <v>108</v>
      </c>
      <c r="C57" s="23" t="s">
        <v>0</v>
      </c>
      <c r="D57" s="83">
        <f t="shared" ref="D57:D59" si="15">SUM(E57:Q57)</f>
        <v>2000963</v>
      </c>
      <c r="E57" s="93">
        <v>0</v>
      </c>
      <c r="F57" s="93">
        <v>0</v>
      </c>
      <c r="G57" s="99">
        <v>0</v>
      </c>
      <c r="H57" s="93">
        <v>0</v>
      </c>
      <c r="I57" s="95">
        <v>0</v>
      </c>
      <c r="J57" s="93">
        <v>0</v>
      </c>
      <c r="K57" s="95">
        <v>0</v>
      </c>
      <c r="L57" s="93">
        <v>0</v>
      </c>
      <c r="M57" s="93">
        <v>0</v>
      </c>
      <c r="N57" s="93">
        <v>2000963</v>
      </c>
      <c r="O57" s="93">
        <v>0</v>
      </c>
      <c r="P57" s="94">
        <v>0</v>
      </c>
      <c r="Q57" s="93">
        <v>0</v>
      </c>
      <c r="T57" s="26"/>
    </row>
    <row r="58" spans="1:20" s="3" customFormat="1" ht="18" hidden="1" customHeight="1">
      <c r="A58" s="573"/>
      <c r="B58" s="570"/>
      <c r="C58" s="23" t="s">
        <v>1</v>
      </c>
      <c r="D58" s="83">
        <f t="shared" si="15"/>
        <v>0</v>
      </c>
      <c r="E58" s="88">
        <v>0</v>
      </c>
      <c r="F58" s="88">
        <v>0</v>
      </c>
      <c r="G58" s="89">
        <v>0</v>
      </c>
      <c r="H58" s="88">
        <v>0</v>
      </c>
      <c r="I58" s="89">
        <v>0</v>
      </c>
      <c r="J58" s="88">
        <v>0</v>
      </c>
      <c r="K58" s="90">
        <v>0</v>
      </c>
      <c r="L58" s="91">
        <v>0</v>
      </c>
      <c r="M58" s="91">
        <v>0</v>
      </c>
      <c r="N58" s="88">
        <v>0</v>
      </c>
      <c r="O58" s="88">
        <v>0</v>
      </c>
      <c r="P58" s="89">
        <v>0</v>
      </c>
      <c r="Q58" s="88">
        <v>0</v>
      </c>
      <c r="T58" s="26"/>
    </row>
    <row r="59" spans="1:20" s="3" customFormat="1" ht="18" hidden="1" customHeight="1">
      <c r="A59" s="574"/>
      <c r="B59" s="571"/>
      <c r="C59" s="23" t="s">
        <v>2</v>
      </c>
      <c r="D59" s="83">
        <f t="shared" si="15"/>
        <v>2000963</v>
      </c>
      <c r="E59" s="88">
        <f t="shared" ref="E59:P59" si="16">E57+E58</f>
        <v>0</v>
      </c>
      <c r="F59" s="88">
        <f t="shared" si="16"/>
        <v>0</v>
      </c>
      <c r="G59" s="88">
        <f t="shared" si="16"/>
        <v>0</v>
      </c>
      <c r="H59" s="88">
        <f t="shared" si="16"/>
        <v>0</v>
      </c>
      <c r="I59" s="88">
        <f t="shared" si="16"/>
        <v>0</v>
      </c>
      <c r="J59" s="88">
        <f t="shared" si="16"/>
        <v>0</v>
      </c>
      <c r="K59" s="88">
        <f t="shared" si="16"/>
        <v>0</v>
      </c>
      <c r="L59" s="88">
        <f t="shared" si="16"/>
        <v>0</v>
      </c>
      <c r="M59" s="88">
        <f t="shared" si="16"/>
        <v>0</v>
      </c>
      <c r="N59" s="88">
        <f t="shared" si="16"/>
        <v>2000963</v>
      </c>
      <c r="O59" s="88">
        <f t="shared" si="16"/>
        <v>0</v>
      </c>
      <c r="P59" s="91">
        <f t="shared" si="16"/>
        <v>0</v>
      </c>
      <c r="Q59" s="88">
        <f>Q57+Q58</f>
        <v>0</v>
      </c>
      <c r="T59" s="26"/>
    </row>
    <row r="60" spans="1:20" s="3" customFormat="1" ht="6.75" hidden="1" customHeight="1">
      <c r="A60" s="62"/>
      <c r="B60" s="31"/>
      <c r="C60" s="27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3"/>
      <c r="T60" s="26"/>
    </row>
    <row r="61" spans="1:20" s="3" customFormat="1" ht="20.25" hidden="1" customHeight="1">
      <c r="A61" s="572" t="s">
        <v>55</v>
      </c>
      <c r="B61" s="569" t="s">
        <v>56</v>
      </c>
      <c r="C61" s="23" t="s">
        <v>0</v>
      </c>
      <c r="D61" s="83">
        <f>SUM(E61:Q61)</f>
        <v>5000</v>
      </c>
      <c r="E61" s="93">
        <v>0</v>
      </c>
      <c r="F61" s="93">
        <v>0</v>
      </c>
      <c r="G61" s="99">
        <v>0</v>
      </c>
      <c r="H61" s="93">
        <v>0</v>
      </c>
      <c r="I61" s="95">
        <v>0</v>
      </c>
      <c r="J61" s="93">
        <v>0</v>
      </c>
      <c r="K61" s="95">
        <v>0</v>
      </c>
      <c r="L61" s="93">
        <v>0</v>
      </c>
      <c r="M61" s="93">
        <v>0</v>
      </c>
      <c r="N61" s="93">
        <v>5000</v>
      </c>
      <c r="O61" s="93">
        <v>0</v>
      </c>
      <c r="P61" s="94">
        <v>0</v>
      </c>
      <c r="Q61" s="93">
        <v>0</v>
      </c>
      <c r="T61" s="26"/>
    </row>
    <row r="62" spans="1:20" s="3" customFormat="1" ht="20.25" hidden="1" customHeight="1">
      <c r="A62" s="573"/>
      <c r="B62" s="570"/>
      <c r="C62" s="23" t="s">
        <v>1</v>
      </c>
      <c r="D62" s="83">
        <f t="shared" si="13"/>
        <v>0</v>
      </c>
      <c r="E62" s="88">
        <v>0</v>
      </c>
      <c r="F62" s="88">
        <v>0</v>
      </c>
      <c r="G62" s="89">
        <v>0</v>
      </c>
      <c r="H62" s="88">
        <v>0</v>
      </c>
      <c r="I62" s="89">
        <v>0</v>
      </c>
      <c r="J62" s="88">
        <v>0</v>
      </c>
      <c r="K62" s="90">
        <v>0</v>
      </c>
      <c r="L62" s="91">
        <v>0</v>
      </c>
      <c r="M62" s="91">
        <v>0</v>
      </c>
      <c r="N62" s="88">
        <v>0</v>
      </c>
      <c r="O62" s="88">
        <v>0</v>
      </c>
      <c r="P62" s="89">
        <v>0</v>
      </c>
      <c r="Q62" s="88">
        <v>0</v>
      </c>
      <c r="T62" s="26"/>
    </row>
    <row r="63" spans="1:20" s="3" customFormat="1" ht="20.25" hidden="1" customHeight="1">
      <c r="A63" s="574"/>
      <c r="B63" s="571"/>
      <c r="C63" s="23" t="s">
        <v>2</v>
      </c>
      <c r="D63" s="83">
        <f t="shared" si="13"/>
        <v>5000</v>
      </c>
      <c r="E63" s="88">
        <f t="shared" ref="E63:P63" si="17">E61+E62</f>
        <v>0</v>
      </c>
      <c r="F63" s="88">
        <f t="shared" si="17"/>
        <v>0</v>
      </c>
      <c r="G63" s="88">
        <f t="shared" si="17"/>
        <v>0</v>
      </c>
      <c r="H63" s="88">
        <f t="shared" si="17"/>
        <v>0</v>
      </c>
      <c r="I63" s="88">
        <f t="shared" si="17"/>
        <v>0</v>
      </c>
      <c r="J63" s="88">
        <f t="shared" si="17"/>
        <v>0</v>
      </c>
      <c r="K63" s="88">
        <f t="shared" si="17"/>
        <v>0</v>
      </c>
      <c r="L63" s="88">
        <f t="shared" si="17"/>
        <v>0</v>
      </c>
      <c r="M63" s="88">
        <f t="shared" si="17"/>
        <v>0</v>
      </c>
      <c r="N63" s="88">
        <f t="shared" si="17"/>
        <v>5000</v>
      </c>
      <c r="O63" s="88">
        <f t="shared" si="17"/>
        <v>0</v>
      </c>
      <c r="P63" s="91">
        <f t="shared" si="17"/>
        <v>0</v>
      </c>
      <c r="Q63" s="88">
        <f>Q61+Q62</f>
        <v>0</v>
      </c>
      <c r="T63" s="26"/>
    </row>
    <row r="64" spans="1:20" s="3" customFormat="1" ht="5.25" hidden="1" customHeight="1">
      <c r="A64" s="33"/>
      <c r="B64" s="27"/>
      <c r="C64" s="2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3"/>
      <c r="T64" s="26"/>
    </row>
    <row r="65" spans="1:20" s="3" customFormat="1" ht="20.25" hidden="1" customHeight="1">
      <c r="A65" s="572" t="s">
        <v>106</v>
      </c>
      <c r="B65" s="569" t="s">
        <v>107</v>
      </c>
      <c r="C65" s="23" t="s">
        <v>0</v>
      </c>
      <c r="D65" s="83">
        <f>SUM(E65:Q65)</f>
        <v>82197.5</v>
      </c>
      <c r="E65" s="93">
        <v>0</v>
      </c>
      <c r="F65" s="93">
        <v>0</v>
      </c>
      <c r="G65" s="99">
        <v>0</v>
      </c>
      <c r="H65" s="93">
        <v>0</v>
      </c>
      <c r="I65" s="95">
        <v>0</v>
      </c>
      <c r="J65" s="93">
        <v>0</v>
      </c>
      <c r="K65" s="95">
        <v>0</v>
      </c>
      <c r="L65" s="93">
        <v>0</v>
      </c>
      <c r="M65" s="93">
        <v>0</v>
      </c>
      <c r="N65" s="93">
        <v>0</v>
      </c>
      <c r="O65" s="93">
        <v>0</v>
      </c>
      <c r="P65" s="94">
        <v>82197.5</v>
      </c>
      <c r="Q65" s="93">
        <v>0</v>
      </c>
      <c r="T65" s="26"/>
    </row>
    <row r="66" spans="1:20" s="3" customFormat="1" ht="20.25" hidden="1" customHeight="1">
      <c r="A66" s="573"/>
      <c r="B66" s="570"/>
      <c r="C66" s="23" t="s">
        <v>1</v>
      </c>
      <c r="D66" s="83">
        <f t="shared" ref="D66:D67" si="18">SUM(E66:Q66)</f>
        <v>0</v>
      </c>
      <c r="E66" s="88">
        <v>0</v>
      </c>
      <c r="F66" s="88">
        <v>0</v>
      </c>
      <c r="G66" s="89">
        <v>0</v>
      </c>
      <c r="H66" s="88">
        <v>0</v>
      </c>
      <c r="I66" s="89">
        <v>0</v>
      </c>
      <c r="J66" s="88">
        <v>0</v>
      </c>
      <c r="K66" s="90">
        <v>0</v>
      </c>
      <c r="L66" s="91">
        <v>0</v>
      </c>
      <c r="M66" s="91">
        <v>0</v>
      </c>
      <c r="N66" s="88">
        <v>0</v>
      </c>
      <c r="O66" s="88">
        <v>0</v>
      </c>
      <c r="P66" s="89">
        <v>0</v>
      </c>
      <c r="Q66" s="88">
        <v>0</v>
      </c>
      <c r="T66" s="26"/>
    </row>
    <row r="67" spans="1:20" s="3" customFormat="1" ht="20.25" hidden="1" customHeight="1">
      <c r="A67" s="574"/>
      <c r="B67" s="571"/>
      <c r="C67" s="23" t="s">
        <v>2</v>
      </c>
      <c r="D67" s="83">
        <f t="shared" si="18"/>
        <v>82197.5</v>
      </c>
      <c r="E67" s="88">
        <f t="shared" ref="E67:P67" si="19">E65+E66</f>
        <v>0</v>
      </c>
      <c r="F67" s="88">
        <f t="shared" si="19"/>
        <v>0</v>
      </c>
      <c r="G67" s="88">
        <f t="shared" si="19"/>
        <v>0</v>
      </c>
      <c r="H67" s="88">
        <f t="shared" si="19"/>
        <v>0</v>
      </c>
      <c r="I67" s="88">
        <f t="shared" si="19"/>
        <v>0</v>
      </c>
      <c r="J67" s="88">
        <f t="shared" si="19"/>
        <v>0</v>
      </c>
      <c r="K67" s="88">
        <f t="shared" si="19"/>
        <v>0</v>
      </c>
      <c r="L67" s="88">
        <f t="shared" si="19"/>
        <v>0</v>
      </c>
      <c r="M67" s="88">
        <f t="shared" si="19"/>
        <v>0</v>
      </c>
      <c r="N67" s="88">
        <f t="shared" si="19"/>
        <v>0</v>
      </c>
      <c r="O67" s="88">
        <f t="shared" si="19"/>
        <v>0</v>
      </c>
      <c r="P67" s="91">
        <f t="shared" si="19"/>
        <v>82197.5</v>
      </c>
      <c r="Q67" s="88">
        <f>Q65+Q66</f>
        <v>0</v>
      </c>
      <c r="T67" s="26"/>
    </row>
    <row r="68" spans="1:20" s="3" customFormat="1" ht="5.25" hidden="1" customHeight="1">
      <c r="A68" s="62"/>
      <c r="B68" s="31"/>
      <c r="C68" s="2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3"/>
      <c r="T68" s="26"/>
    </row>
    <row r="69" spans="1:20" s="3" customFormat="1" ht="26.25" hidden="1" customHeight="1">
      <c r="A69" s="572" t="s">
        <v>19</v>
      </c>
      <c r="B69" s="569" t="s">
        <v>20</v>
      </c>
      <c r="C69" s="23" t="s">
        <v>0</v>
      </c>
      <c r="D69" s="83">
        <f>SUM(E69:Q69)</f>
        <v>799507011</v>
      </c>
      <c r="E69" s="93">
        <v>798545931</v>
      </c>
      <c r="F69" s="93">
        <v>961080</v>
      </c>
      <c r="G69" s="94">
        <v>0</v>
      </c>
      <c r="H69" s="93">
        <v>0</v>
      </c>
      <c r="I69" s="95">
        <v>0</v>
      </c>
      <c r="J69" s="93">
        <v>0</v>
      </c>
      <c r="K69" s="95">
        <v>0</v>
      </c>
      <c r="L69" s="93">
        <v>0</v>
      </c>
      <c r="M69" s="93">
        <v>0</v>
      </c>
      <c r="N69" s="93">
        <v>0</v>
      </c>
      <c r="O69" s="93">
        <v>0</v>
      </c>
      <c r="P69" s="94">
        <v>0</v>
      </c>
      <c r="Q69" s="93">
        <v>0</v>
      </c>
      <c r="T69" s="26"/>
    </row>
    <row r="70" spans="1:20" s="3" customFormat="1" ht="26.25" hidden="1" customHeight="1">
      <c r="A70" s="573"/>
      <c r="B70" s="570"/>
      <c r="C70" s="23" t="s">
        <v>1</v>
      </c>
      <c r="D70" s="83">
        <f t="shared" si="13"/>
        <v>0</v>
      </c>
      <c r="E70" s="88">
        <v>0</v>
      </c>
      <c r="F70" s="88">
        <v>0</v>
      </c>
      <c r="G70" s="89">
        <v>0</v>
      </c>
      <c r="H70" s="88">
        <v>0</v>
      </c>
      <c r="I70" s="89">
        <v>0</v>
      </c>
      <c r="J70" s="88">
        <v>0</v>
      </c>
      <c r="K70" s="90">
        <v>0</v>
      </c>
      <c r="L70" s="91">
        <v>0</v>
      </c>
      <c r="M70" s="91">
        <v>0</v>
      </c>
      <c r="N70" s="88">
        <v>0</v>
      </c>
      <c r="O70" s="88">
        <v>0</v>
      </c>
      <c r="P70" s="89">
        <v>0</v>
      </c>
      <c r="Q70" s="88">
        <v>0</v>
      </c>
      <c r="T70" s="26"/>
    </row>
    <row r="71" spans="1:20" s="3" customFormat="1" ht="26.25" hidden="1" customHeight="1">
      <c r="A71" s="574"/>
      <c r="B71" s="571"/>
      <c r="C71" s="23" t="s">
        <v>2</v>
      </c>
      <c r="D71" s="83">
        <f t="shared" si="13"/>
        <v>799507011</v>
      </c>
      <c r="E71" s="88">
        <f t="shared" ref="E71:P71" si="20">E69+E70</f>
        <v>798545931</v>
      </c>
      <c r="F71" s="88">
        <f t="shared" si="20"/>
        <v>961080</v>
      </c>
      <c r="G71" s="88">
        <f t="shared" si="20"/>
        <v>0</v>
      </c>
      <c r="H71" s="88">
        <f t="shared" si="20"/>
        <v>0</v>
      </c>
      <c r="I71" s="88">
        <f t="shared" si="20"/>
        <v>0</v>
      </c>
      <c r="J71" s="88">
        <f t="shared" si="20"/>
        <v>0</v>
      </c>
      <c r="K71" s="88">
        <f t="shared" si="20"/>
        <v>0</v>
      </c>
      <c r="L71" s="88">
        <f t="shared" si="20"/>
        <v>0</v>
      </c>
      <c r="M71" s="88">
        <f t="shared" si="20"/>
        <v>0</v>
      </c>
      <c r="N71" s="88">
        <f t="shared" si="20"/>
        <v>0</v>
      </c>
      <c r="O71" s="88">
        <f t="shared" si="20"/>
        <v>0</v>
      </c>
      <c r="P71" s="91">
        <f t="shared" si="20"/>
        <v>0</v>
      </c>
      <c r="Q71" s="88">
        <f>Q69+Q70</f>
        <v>0</v>
      </c>
      <c r="T71" s="26"/>
    </row>
    <row r="72" spans="1:20" s="3" customFormat="1" ht="9.75" hidden="1" customHeight="1">
      <c r="A72" s="33"/>
      <c r="B72" s="27"/>
      <c r="C72" s="27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3"/>
      <c r="T72" s="26"/>
    </row>
    <row r="73" spans="1:20" s="3" customFormat="1" ht="20.25" customHeight="1">
      <c r="A73" s="572" t="s">
        <v>57</v>
      </c>
      <c r="B73" s="569" t="s">
        <v>58</v>
      </c>
      <c r="C73" s="23" t="s">
        <v>0</v>
      </c>
      <c r="D73" s="83">
        <f>SUM(E73:Q73)</f>
        <v>696404465</v>
      </c>
      <c r="E73" s="93">
        <v>536956452</v>
      </c>
      <c r="F73" s="93">
        <v>0</v>
      </c>
      <c r="G73" s="99">
        <v>88807521</v>
      </c>
      <c r="H73" s="93">
        <v>58803525</v>
      </c>
      <c r="I73" s="95">
        <v>11724031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9">
        <v>112936</v>
      </c>
      <c r="Q73" s="93">
        <v>0</v>
      </c>
      <c r="T73" s="26"/>
    </row>
    <row r="74" spans="1:20" s="3" customFormat="1" ht="20.25" customHeight="1">
      <c r="A74" s="573"/>
      <c r="B74" s="570"/>
      <c r="C74" s="23" t="s">
        <v>1</v>
      </c>
      <c r="D74" s="83">
        <f t="shared" si="13"/>
        <v>19841032</v>
      </c>
      <c r="E74" s="88">
        <f>13986855+5343433</f>
        <v>19330288</v>
      </c>
      <c r="F74" s="88">
        <v>0</v>
      </c>
      <c r="G74" s="88">
        <f>-119256</f>
        <v>-119256</v>
      </c>
      <c r="H74" s="88">
        <v>0</v>
      </c>
      <c r="I74" s="89">
        <f>-14029+644029</f>
        <v>630000</v>
      </c>
      <c r="J74" s="88">
        <v>0</v>
      </c>
      <c r="K74" s="90">
        <v>0</v>
      </c>
      <c r="L74" s="91">
        <v>0</v>
      </c>
      <c r="M74" s="91">
        <v>0</v>
      </c>
      <c r="N74" s="88">
        <v>0</v>
      </c>
      <c r="O74" s="88">
        <v>0</v>
      </c>
      <c r="P74" s="89">
        <v>0</v>
      </c>
      <c r="Q74" s="88">
        <v>0</v>
      </c>
      <c r="T74" s="26"/>
    </row>
    <row r="75" spans="1:20" s="3" customFormat="1" ht="20.25" customHeight="1">
      <c r="A75" s="574"/>
      <c r="B75" s="571"/>
      <c r="C75" s="23" t="s">
        <v>2</v>
      </c>
      <c r="D75" s="83">
        <f t="shared" si="13"/>
        <v>716245497</v>
      </c>
      <c r="E75" s="88">
        <f t="shared" ref="E75:P75" si="21">E73+E74</f>
        <v>556286740</v>
      </c>
      <c r="F75" s="88">
        <f t="shared" si="21"/>
        <v>0</v>
      </c>
      <c r="G75" s="88">
        <f t="shared" si="21"/>
        <v>88688265</v>
      </c>
      <c r="H75" s="88">
        <f t="shared" si="21"/>
        <v>58803525</v>
      </c>
      <c r="I75" s="88">
        <f t="shared" si="21"/>
        <v>12354031</v>
      </c>
      <c r="J75" s="88">
        <f t="shared" si="21"/>
        <v>0</v>
      </c>
      <c r="K75" s="88">
        <f t="shared" si="21"/>
        <v>0</v>
      </c>
      <c r="L75" s="88">
        <f t="shared" si="21"/>
        <v>0</v>
      </c>
      <c r="M75" s="88">
        <f t="shared" si="21"/>
        <v>0</v>
      </c>
      <c r="N75" s="88">
        <f t="shared" si="21"/>
        <v>0</v>
      </c>
      <c r="O75" s="88">
        <f t="shared" si="21"/>
        <v>0</v>
      </c>
      <c r="P75" s="91">
        <f t="shared" si="21"/>
        <v>112936</v>
      </c>
      <c r="Q75" s="88">
        <f>Q73+Q74</f>
        <v>0</v>
      </c>
      <c r="T75" s="26"/>
    </row>
    <row r="76" spans="1:20" s="3" customFormat="1" ht="5.0999999999999996" customHeight="1">
      <c r="A76" s="33"/>
      <c r="B76" s="27"/>
      <c r="C76" s="27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3"/>
      <c r="T76" s="26"/>
    </row>
    <row r="77" spans="1:20" s="3" customFormat="1" ht="18.75" hidden="1" customHeight="1">
      <c r="A77" s="572" t="s">
        <v>59</v>
      </c>
      <c r="B77" s="569" t="s">
        <v>60</v>
      </c>
      <c r="C77" s="23" t="s">
        <v>0</v>
      </c>
      <c r="D77" s="83">
        <f>SUM(E77:Q77)</f>
        <v>11273426</v>
      </c>
      <c r="E77" s="93">
        <v>0</v>
      </c>
      <c r="F77" s="93">
        <v>856424</v>
      </c>
      <c r="G77" s="94">
        <v>0</v>
      </c>
      <c r="H77" s="93">
        <v>0</v>
      </c>
      <c r="I77" s="95">
        <v>0</v>
      </c>
      <c r="J77" s="93">
        <v>0</v>
      </c>
      <c r="K77" s="95">
        <v>0</v>
      </c>
      <c r="L77" s="93">
        <v>0</v>
      </c>
      <c r="M77" s="93">
        <v>0</v>
      </c>
      <c r="N77" s="93">
        <v>662000</v>
      </c>
      <c r="O77" s="93">
        <v>850000</v>
      </c>
      <c r="P77" s="94">
        <v>0</v>
      </c>
      <c r="Q77" s="93">
        <v>8905002</v>
      </c>
      <c r="T77" s="26"/>
    </row>
    <row r="78" spans="1:20" s="3" customFormat="1" ht="18.75" hidden="1" customHeight="1">
      <c r="A78" s="573"/>
      <c r="B78" s="570"/>
      <c r="C78" s="23" t="s">
        <v>1</v>
      </c>
      <c r="D78" s="83">
        <f t="shared" si="13"/>
        <v>0</v>
      </c>
      <c r="E78" s="88">
        <v>0</v>
      </c>
      <c r="F78" s="88">
        <v>0</v>
      </c>
      <c r="G78" s="89">
        <v>0</v>
      </c>
      <c r="H78" s="88">
        <v>0</v>
      </c>
      <c r="I78" s="89">
        <v>0</v>
      </c>
      <c r="J78" s="88">
        <v>0</v>
      </c>
      <c r="K78" s="90">
        <v>0</v>
      </c>
      <c r="L78" s="91">
        <v>0</v>
      </c>
      <c r="M78" s="91">
        <v>0</v>
      </c>
      <c r="N78" s="88">
        <v>0</v>
      </c>
      <c r="O78" s="88">
        <v>0</v>
      </c>
      <c r="P78" s="89">
        <v>0</v>
      </c>
      <c r="Q78" s="88">
        <v>0</v>
      </c>
      <c r="T78" s="26"/>
    </row>
    <row r="79" spans="1:20" s="3" customFormat="1" ht="18.75" hidden="1" customHeight="1">
      <c r="A79" s="574"/>
      <c r="B79" s="571"/>
      <c r="C79" s="23" t="s">
        <v>2</v>
      </c>
      <c r="D79" s="83">
        <f t="shared" si="13"/>
        <v>11273426</v>
      </c>
      <c r="E79" s="88">
        <f t="shared" ref="E79:P79" si="22">E77+E78</f>
        <v>0</v>
      </c>
      <c r="F79" s="88">
        <f t="shared" si="22"/>
        <v>856424</v>
      </c>
      <c r="G79" s="88">
        <f t="shared" si="22"/>
        <v>0</v>
      </c>
      <c r="H79" s="88">
        <f t="shared" si="22"/>
        <v>0</v>
      </c>
      <c r="I79" s="88">
        <f t="shared" si="22"/>
        <v>0</v>
      </c>
      <c r="J79" s="88">
        <f t="shared" si="22"/>
        <v>0</v>
      </c>
      <c r="K79" s="88">
        <f t="shared" si="22"/>
        <v>0</v>
      </c>
      <c r="L79" s="88">
        <f t="shared" si="22"/>
        <v>0</v>
      </c>
      <c r="M79" s="88">
        <f t="shared" si="22"/>
        <v>0</v>
      </c>
      <c r="N79" s="88">
        <f t="shared" si="22"/>
        <v>662000</v>
      </c>
      <c r="O79" s="88">
        <f t="shared" si="22"/>
        <v>850000</v>
      </c>
      <c r="P79" s="91">
        <f t="shared" si="22"/>
        <v>0</v>
      </c>
      <c r="Q79" s="88">
        <f>Q77+Q78</f>
        <v>8905002</v>
      </c>
      <c r="T79" s="26"/>
    </row>
    <row r="80" spans="1:20" s="3" customFormat="1" ht="6" hidden="1" customHeight="1">
      <c r="A80" s="33"/>
      <c r="B80" s="27"/>
      <c r="C80" s="27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3"/>
      <c r="T80" s="26"/>
    </row>
    <row r="81" spans="1:20" s="3" customFormat="1" ht="20.25" customHeight="1">
      <c r="A81" s="572" t="s">
        <v>61</v>
      </c>
      <c r="B81" s="569" t="s">
        <v>62</v>
      </c>
      <c r="C81" s="23" t="s">
        <v>0</v>
      </c>
      <c r="D81" s="83">
        <f>SUM(E81:Q81)</f>
        <v>24978755</v>
      </c>
      <c r="E81" s="93">
        <v>0</v>
      </c>
      <c r="F81" s="93">
        <v>0</v>
      </c>
      <c r="G81" s="94">
        <v>0</v>
      </c>
      <c r="H81" s="93">
        <v>0</v>
      </c>
      <c r="I81" s="95">
        <v>0</v>
      </c>
      <c r="J81" s="93">
        <v>0</v>
      </c>
      <c r="K81" s="95">
        <v>0</v>
      </c>
      <c r="L81" s="93">
        <v>367755</v>
      </c>
      <c r="M81" s="93">
        <v>0</v>
      </c>
      <c r="N81" s="93">
        <v>24611000</v>
      </c>
      <c r="O81" s="93">
        <v>0</v>
      </c>
      <c r="P81" s="94">
        <v>0</v>
      </c>
      <c r="Q81" s="93">
        <v>0</v>
      </c>
      <c r="T81" s="26"/>
    </row>
    <row r="82" spans="1:20" s="3" customFormat="1" ht="20.25" customHeight="1">
      <c r="A82" s="573"/>
      <c r="B82" s="570"/>
      <c r="C82" s="23" t="s">
        <v>1</v>
      </c>
      <c r="D82" s="83">
        <f t="shared" si="13"/>
        <v>1095565</v>
      </c>
      <c r="E82" s="88">
        <v>0</v>
      </c>
      <c r="F82" s="88">
        <v>0</v>
      </c>
      <c r="G82" s="89">
        <v>0</v>
      </c>
      <c r="H82" s="88">
        <v>0</v>
      </c>
      <c r="I82" s="89">
        <v>0</v>
      </c>
      <c r="J82" s="88">
        <v>0</v>
      </c>
      <c r="K82" s="90">
        <v>0</v>
      </c>
      <c r="L82" s="88">
        <v>1095565</v>
      </c>
      <c r="M82" s="91">
        <v>0</v>
      </c>
      <c r="N82" s="88">
        <v>0</v>
      </c>
      <c r="O82" s="88">
        <v>0</v>
      </c>
      <c r="P82" s="89">
        <v>0</v>
      </c>
      <c r="Q82" s="88">
        <v>0</v>
      </c>
      <c r="T82" s="26"/>
    </row>
    <row r="83" spans="1:20" s="3" customFormat="1" ht="20.25" customHeight="1">
      <c r="A83" s="574"/>
      <c r="B83" s="571"/>
      <c r="C83" s="23" t="s">
        <v>2</v>
      </c>
      <c r="D83" s="83">
        <f t="shared" si="13"/>
        <v>26074320</v>
      </c>
      <c r="E83" s="88">
        <f t="shared" ref="E83:P83" si="23">E81+E82</f>
        <v>0</v>
      </c>
      <c r="F83" s="88">
        <f t="shared" si="23"/>
        <v>0</v>
      </c>
      <c r="G83" s="88">
        <f t="shared" si="23"/>
        <v>0</v>
      </c>
      <c r="H83" s="88">
        <f t="shared" si="23"/>
        <v>0</v>
      </c>
      <c r="I83" s="88">
        <f t="shared" si="23"/>
        <v>0</v>
      </c>
      <c r="J83" s="88">
        <f t="shared" si="23"/>
        <v>0</v>
      </c>
      <c r="K83" s="88">
        <f t="shared" si="23"/>
        <v>0</v>
      </c>
      <c r="L83" s="88">
        <f t="shared" si="23"/>
        <v>1463320</v>
      </c>
      <c r="M83" s="88">
        <f t="shared" si="23"/>
        <v>0</v>
      </c>
      <c r="N83" s="88">
        <f t="shared" si="23"/>
        <v>24611000</v>
      </c>
      <c r="O83" s="88">
        <f t="shared" si="23"/>
        <v>0</v>
      </c>
      <c r="P83" s="91">
        <f t="shared" si="23"/>
        <v>0</v>
      </c>
      <c r="Q83" s="88">
        <f>Q81+Q82</f>
        <v>0</v>
      </c>
      <c r="T83" s="26"/>
    </row>
    <row r="84" spans="1:20" s="3" customFormat="1" ht="11.25" hidden="1" customHeight="1">
      <c r="A84" s="33"/>
      <c r="B84" s="27"/>
      <c r="C84" s="27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3"/>
      <c r="T84" s="26"/>
    </row>
    <row r="85" spans="1:20" s="3" customFormat="1" ht="20.25" hidden="1" customHeight="1">
      <c r="A85" s="572" t="s">
        <v>25</v>
      </c>
      <c r="B85" s="569" t="s">
        <v>63</v>
      </c>
      <c r="C85" s="23" t="s">
        <v>0</v>
      </c>
      <c r="D85" s="83">
        <f>SUM(E85:Q85)</f>
        <v>182000</v>
      </c>
      <c r="E85" s="93">
        <v>0</v>
      </c>
      <c r="F85" s="93">
        <v>5000</v>
      </c>
      <c r="G85" s="94">
        <v>0</v>
      </c>
      <c r="H85" s="93">
        <v>0</v>
      </c>
      <c r="I85" s="95">
        <v>0</v>
      </c>
      <c r="J85" s="93">
        <v>0</v>
      </c>
      <c r="K85" s="95">
        <v>0</v>
      </c>
      <c r="L85" s="93">
        <v>0</v>
      </c>
      <c r="M85" s="93">
        <v>0</v>
      </c>
      <c r="N85" s="93">
        <v>100000</v>
      </c>
      <c r="O85" s="93">
        <v>77000</v>
      </c>
      <c r="P85" s="94">
        <v>0</v>
      </c>
      <c r="Q85" s="93">
        <v>0</v>
      </c>
      <c r="T85" s="26"/>
    </row>
    <row r="86" spans="1:20" s="3" customFormat="1" ht="20.25" hidden="1" customHeight="1">
      <c r="A86" s="573"/>
      <c r="B86" s="570"/>
      <c r="C86" s="23" t="s">
        <v>1</v>
      </c>
      <c r="D86" s="83">
        <f t="shared" si="13"/>
        <v>0</v>
      </c>
      <c r="E86" s="88">
        <v>0</v>
      </c>
      <c r="F86" s="88">
        <v>0</v>
      </c>
      <c r="G86" s="89">
        <v>0</v>
      </c>
      <c r="H86" s="88">
        <v>0</v>
      </c>
      <c r="I86" s="89">
        <v>0</v>
      </c>
      <c r="J86" s="88">
        <v>0</v>
      </c>
      <c r="K86" s="90">
        <v>0</v>
      </c>
      <c r="L86" s="91">
        <v>0</v>
      </c>
      <c r="M86" s="91">
        <v>0</v>
      </c>
      <c r="N86" s="88">
        <v>0</v>
      </c>
      <c r="O86" s="88">
        <v>0</v>
      </c>
      <c r="P86" s="89">
        <v>0</v>
      </c>
      <c r="Q86" s="88">
        <v>0</v>
      </c>
      <c r="T86" s="26"/>
    </row>
    <row r="87" spans="1:20" s="3" customFormat="1" ht="20.25" hidden="1" customHeight="1">
      <c r="A87" s="574"/>
      <c r="B87" s="571"/>
      <c r="C87" s="23" t="s">
        <v>2</v>
      </c>
      <c r="D87" s="83">
        <f t="shared" si="13"/>
        <v>182000</v>
      </c>
      <c r="E87" s="88">
        <f t="shared" ref="E87:P87" si="24">E85+E86</f>
        <v>0</v>
      </c>
      <c r="F87" s="88">
        <f t="shared" si="24"/>
        <v>5000</v>
      </c>
      <c r="G87" s="88">
        <f t="shared" si="24"/>
        <v>0</v>
      </c>
      <c r="H87" s="88">
        <f t="shared" si="24"/>
        <v>0</v>
      </c>
      <c r="I87" s="88">
        <f t="shared" si="24"/>
        <v>0</v>
      </c>
      <c r="J87" s="88">
        <f t="shared" si="24"/>
        <v>0</v>
      </c>
      <c r="K87" s="88">
        <f t="shared" si="24"/>
        <v>0</v>
      </c>
      <c r="L87" s="88">
        <f t="shared" si="24"/>
        <v>0</v>
      </c>
      <c r="M87" s="88">
        <f t="shared" si="24"/>
        <v>0</v>
      </c>
      <c r="N87" s="88">
        <f t="shared" si="24"/>
        <v>100000</v>
      </c>
      <c r="O87" s="88">
        <f t="shared" si="24"/>
        <v>77000</v>
      </c>
      <c r="P87" s="91">
        <f t="shared" si="24"/>
        <v>0</v>
      </c>
      <c r="Q87" s="88">
        <f>Q85+Q86</f>
        <v>0</v>
      </c>
      <c r="T87" s="26"/>
    </row>
    <row r="88" spans="1:20" s="3" customFormat="1" ht="20.25" hidden="1" customHeight="1">
      <c r="A88" s="33"/>
      <c r="B88" s="27"/>
      <c r="C88" s="27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3"/>
      <c r="T88" s="26"/>
    </row>
    <row r="89" spans="1:20" s="3" customFormat="1" ht="19.5" hidden="1" customHeight="1">
      <c r="A89" s="572" t="s">
        <v>64</v>
      </c>
      <c r="B89" s="569" t="s">
        <v>21</v>
      </c>
      <c r="C89" s="23" t="s">
        <v>0</v>
      </c>
      <c r="D89" s="83">
        <f>SUM(E89:Q89)</f>
        <v>11643251</v>
      </c>
      <c r="E89" s="93">
        <v>0</v>
      </c>
      <c r="F89" s="93">
        <v>2064050</v>
      </c>
      <c r="G89" s="99">
        <v>3704081</v>
      </c>
      <c r="H89" s="93">
        <v>0</v>
      </c>
      <c r="I89" s="95">
        <v>784626</v>
      </c>
      <c r="J89" s="93">
        <v>0</v>
      </c>
      <c r="K89" s="95">
        <v>0</v>
      </c>
      <c r="L89" s="93">
        <v>0</v>
      </c>
      <c r="M89" s="93">
        <v>0</v>
      </c>
      <c r="N89" s="93">
        <v>1000</v>
      </c>
      <c r="O89" s="93">
        <v>0</v>
      </c>
      <c r="P89" s="94">
        <v>5089494</v>
      </c>
      <c r="Q89" s="93">
        <v>0</v>
      </c>
      <c r="T89" s="26"/>
    </row>
    <row r="90" spans="1:20" s="3" customFormat="1" ht="19.5" hidden="1" customHeight="1">
      <c r="A90" s="573"/>
      <c r="B90" s="570"/>
      <c r="C90" s="23" t="s">
        <v>1</v>
      </c>
      <c r="D90" s="83">
        <f t="shared" si="13"/>
        <v>0</v>
      </c>
      <c r="E90" s="88">
        <v>0</v>
      </c>
      <c r="F90" s="88">
        <v>0</v>
      </c>
      <c r="G90" s="89">
        <v>0</v>
      </c>
      <c r="H90" s="88">
        <v>0</v>
      </c>
      <c r="I90" s="89">
        <v>0</v>
      </c>
      <c r="J90" s="88">
        <v>0</v>
      </c>
      <c r="K90" s="90">
        <v>0</v>
      </c>
      <c r="L90" s="91">
        <v>0</v>
      </c>
      <c r="M90" s="91">
        <v>0</v>
      </c>
      <c r="N90" s="88">
        <v>0</v>
      </c>
      <c r="O90" s="88">
        <v>0</v>
      </c>
      <c r="P90" s="89">
        <v>0</v>
      </c>
      <c r="Q90" s="88">
        <v>0</v>
      </c>
      <c r="T90" s="26"/>
    </row>
    <row r="91" spans="1:20" s="3" customFormat="1" ht="19.5" hidden="1" customHeight="1">
      <c r="A91" s="574"/>
      <c r="B91" s="571"/>
      <c r="C91" s="23" t="s">
        <v>2</v>
      </c>
      <c r="D91" s="83">
        <f t="shared" si="13"/>
        <v>11643251</v>
      </c>
      <c r="E91" s="88">
        <f t="shared" ref="E91:P91" si="25">E89+E90</f>
        <v>0</v>
      </c>
      <c r="F91" s="88">
        <f t="shared" si="25"/>
        <v>2064050</v>
      </c>
      <c r="G91" s="88">
        <f t="shared" si="25"/>
        <v>3704081</v>
      </c>
      <c r="H91" s="88">
        <f t="shared" si="25"/>
        <v>0</v>
      </c>
      <c r="I91" s="88">
        <f t="shared" si="25"/>
        <v>784626</v>
      </c>
      <c r="J91" s="88">
        <f t="shared" si="25"/>
        <v>0</v>
      </c>
      <c r="K91" s="88">
        <f t="shared" si="25"/>
        <v>0</v>
      </c>
      <c r="L91" s="88">
        <f t="shared" si="25"/>
        <v>0</v>
      </c>
      <c r="M91" s="88">
        <f t="shared" si="25"/>
        <v>0</v>
      </c>
      <c r="N91" s="88">
        <f t="shared" si="25"/>
        <v>1000</v>
      </c>
      <c r="O91" s="88">
        <f t="shared" si="25"/>
        <v>0</v>
      </c>
      <c r="P91" s="91">
        <f t="shared" si="25"/>
        <v>5089494</v>
      </c>
      <c r="Q91" s="88">
        <f>Q89+Q90</f>
        <v>0</v>
      </c>
      <c r="T91" s="26"/>
    </row>
    <row r="92" spans="1:20" s="3" customFormat="1" ht="6" hidden="1" customHeight="1">
      <c r="A92" s="33"/>
      <c r="B92" s="27"/>
      <c r="C92" s="27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3"/>
      <c r="T92" s="26"/>
    </row>
    <row r="93" spans="1:20" s="3" customFormat="1" ht="18.75" hidden="1" customHeight="1">
      <c r="A93" s="572" t="s">
        <v>26</v>
      </c>
      <c r="B93" s="569" t="s">
        <v>28</v>
      </c>
      <c r="C93" s="23" t="s">
        <v>0</v>
      </c>
      <c r="D93" s="83">
        <f>SUM(E93:Q93)</f>
        <v>6500</v>
      </c>
      <c r="E93" s="93">
        <v>0</v>
      </c>
      <c r="F93" s="93">
        <v>6500</v>
      </c>
      <c r="G93" s="99">
        <v>0</v>
      </c>
      <c r="H93" s="93">
        <v>0</v>
      </c>
      <c r="I93" s="94">
        <v>0</v>
      </c>
      <c r="J93" s="93">
        <v>0</v>
      </c>
      <c r="K93" s="95">
        <v>0</v>
      </c>
      <c r="L93" s="99">
        <v>0</v>
      </c>
      <c r="M93" s="93">
        <v>0</v>
      </c>
      <c r="N93" s="93">
        <v>0</v>
      </c>
      <c r="O93" s="93">
        <v>0</v>
      </c>
      <c r="P93" s="94">
        <v>0</v>
      </c>
      <c r="Q93" s="93">
        <v>0</v>
      </c>
      <c r="T93" s="26"/>
    </row>
    <row r="94" spans="1:20" s="3" customFormat="1" ht="18.75" hidden="1" customHeight="1">
      <c r="A94" s="573"/>
      <c r="B94" s="570"/>
      <c r="C94" s="23" t="s">
        <v>1</v>
      </c>
      <c r="D94" s="83">
        <f t="shared" si="13"/>
        <v>0</v>
      </c>
      <c r="E94" s="88">
        <v>0</v>
      </c>
      <c r="F94" s="88">
        <v>0</v>
      </c>
      <c r="G94" s="89">
        <v>0</v>
      </c>
      <c r="H94" s="88">
        <v>0</v>
      </c>
      <c r="I94" s="89">
        <v>0</v>
      </c>
      <c r="J94" s="88">
        <v>0</v>
      </c>
      <c r="K94" s="90">
        <v>0</v>
      </c>
      <c r="L94" s="91">
        <v>0</v>
      </c>
      <c r="M94" s="91">
        <v>0</v>
      </c>
      <c r="N94" s="88">
        <v>0</v>
      </c>
      <c r="O94" s="88">
        <v>0</v>
      </c>
      <c r="P94" s="89">
        <v>0</v>
      </c>
      <c r="Q94" s="88">
        <v>0</v>
      </c>
      <c r="T94" s="26"/>
    </row>
    <row r="95" spans="1:20" s="3" customFormat="1" ht="18.75" hidden="1" customHeight="1">
      <c r="A95" s="574"/>
      <c r="B95" s="571"/>
      <c r="C95" s="23" t="s">
        <v>2</v>
      </c>
      <c r="D95" s="83">
        <f t="shared" si="13"/>
        <v>6500</v>
      </c>
      <c r="E95" s="88">
        <f t="shared" ref="E95:P95" si="26">E93+E94</f>
        <v>0</v>
      </c>
      <c r="F95" s="88">
        <f t="shared" si="26"/>
        <v>6500</v>
      </c>
      <c r="G95" s="88">
        <f t="shared" si="26"/>
        <v>0</v>
      </c>
      <c r="H95" s="88">
        <f t="shared" si="26"/>
        <v>0</v>
      </c>
      <c r="I95" s="88">
        <f t="shared" si="26"/>
        <v>0</v>
      </c>
      <c r="J95" s="88">
        <f t="shared" si="26"/>
        <v>0</v>
      </c>
      <c r="K95" s="88">
        <f t="shared" si="26"/>
        <v>0</v>
      </c>
      <c r="L95" s="88">
        <f t="shared" si="26"/>
        <v>0</v>
      </c>
      <c r="M95" s="88">
        <f t="shared" si="26"/>
        <v>0</v>
      </c>
      <c r="N95" s="88">
        <f t="shared" si="26"/>
        <v>0</v>
      </c>
      <c r="O95" s="88">
        <f t="shared" si="26"/>
        <v>0</v>
      </c>
      <c r="P95" s="91">
        <f t="shared" si="26"/>
        <v>0</v>
      </c>
      <c r="Q95" s="88">
        <f>Q93+Q94</f>
        <v>0</v>
      </c>
      <c r="T95" s="26"/>
    </row>
    <row r="96" spans="1:20" s="3" customFormat="1" ht="20.25" hidden="1" customHeight="1">
      <c r="A96" s="33"/>
      <c r="B96" s="27"/>
      <c r="C96" s="27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3"/>
      <c r="T96" s="26"/>
    </row>
    <row r="97" spans="1:20" s="3" customFormat="1" ht="20.25" hidden="1" customHeight="1">
      <c r="A97" s="572" t="s">
        <v>90</v>
      </c>
      <c r="B97" s="569" t="s">
        <v>89</v>
      </c>
      <c r="C97" s="23" t="s">
        <v>0</v>
      </c>
      <c r="D97" s="83">
        <f>SUM(E97:Q97)</f>
        <v>3886000</v>
      </c>
      <c r="E97" s="93">
        <v>0</v>
      </c>
      <c r="F97" s="93">
        <v>0</v>
      </c>
      <c r="G97" s="99">
        <v>0</v>
      </c>
      <c r="H97" s="93">
        <v>0</v>
      </c>
      <c r="I97" s="94">
        <v>0</v>
      </c>
      <c r="J97" s="93">
        <v>0</v>
      </c>
      <c r="K97" s="95">
        <v>0</v>
      </c>
      <c r="L97" s="99">
        <v>0</v>
      </c>
      <c r="M97" s="93">
        <v>0</v>
      </c>
      <c r="N97" s="93">
        <v>3886000</v>
      </c>
      <c r="O97" s="93">
        <v>0</v>
      </c>
      <c r="P97" s="94">
        <v>0</v>
      </c>
      <c r="Q97" s="93">
        <v>0</v>
      </c>
      <c r="T97" s="26"/>
    </row>
    <row r="98" spans="1:20" s="3" customFormat="1" ht="20.25" hidden="1" customHeight="1">
      <c r="A98" s="573"/>
      <c r="B98" s="570"/>
      <c r="C98" s="23" t="s">
        <v>1</v>
      </c>
      <c r="D98" s="83">
        <f t="shared" si="13"/>
        <v>0</v>
      </c>
      <c r="E98" s="88">
        <v>0</v>
      </c>
      <c r="F98" s="88">
        <v>0</v>
      </c>
      <c r="G98" s="89">
        <v>0</v>
      </c>
      <c r="H98" s="88">
        <v>0</v>
      </c>
      <c r="I98" s="89">
        <v>0</v>
      </c>
      <c r="J98" s="88">
        <v>0</v>
      </c>
      <c r="K98" s="90">
        <v>0</v>
      </c>
      <c r="L98" s="91">
        <v>0</v>
      </c>
      <c r="M98" s="91">
        <v>0</v>
      </c>
      <c r="N98" s="88">
        <v>0</v>
      </c>
      <c r="O98" s="88">
        <v>0</v>
      </c>
      <c r="P98" s="89">
        <v>0</v>
      </c>
      <c r="Q98" s="88">
        <v>0</v>
      </c>
      <c r="T98" s="26"/>
    </row>
    <row r="99" spans="1:20" s="3" customFormat="1" ht="20.25" hidden="1" customHeight="1">
      <c r="A99" s="574"/>
      <c r="B99" s="571"/>
      <c r="C99" s="23" t="s">
        <v>2</v>
      </c>
      <c r="D99" s="83">
        <f t="shared" si="13"/>
        <v>3886000</v>
      </c>
      <c r="E99" s="88">
        <f t="shared" ref="E99:P99" si="27">E97+E98</f>
        <v>0</v>
      </c>
      <c r="F99" s="88">
        <f t="shared" si="27"/>
        <v>0</v>
      </c>
      <c r="G99" s="88">
        <f t="shared" si="27"/>
        <v>0</v>
      </c>
      <c r="H99" s="88">
        <f t="shared" si="27"/>
        <v>0</v>
      </c>
      <c r="I99" s="88">
        <f t="shared" si="27"/>
        <v>0</v>
      </c>
      <c r="J99" s="88">
        <f t="shared" si="27"/>
        <v>0</v>
      </c>
      <c r="K99" s="88">
        <f t="shared" si="27"/>
        <v>0</v>
      </c>
      <c r="L99" s="88">
        <f t="shared" si="27"/>
        <v>0</v>
      </c>
      <c r="M99" s="88">
        <f t="shared" si="27"/>
        <v>0</v>
      </c>
      <c r="N99" s="88">
        <f t="shared" si="27"/>
        <v>3886000</v>
      </c>
      <c r="O99" s="88">
        <f t="shared" si="27"/>
        <v>0</v>
      </c>
      <c r="P99" s="91">
        <f t="shared" si="27"/>
        <v>0</v>
      </c>
      <c r="Q99" s="88">
        <f>Q97+Q98</f>
        <v>0</v>
      </c>
      <c r="T99" s="26"/>
    </row>
    <row r="100" spans="1:20" s="3" customFormat="1" ht="6" hidden="1" customHeight="1">
      <c r="A100" s="62"/>
      <c r="B100" s="31"/>
      <c r="C100" s="27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3"/>
      <c r="T100" s="26"/>
    </row>
    <row r="101" spans="1:20" s="3" customFormat="1" ht="20.25" hidden="1" customHeight="1">
      <c r="A101" s="572" t="s">
        <v>65</v>
      </c>
      <c r="B101" s="569" t="s">
        <v>66</v>
      </c>
      <c r="C101" s="23" t="s">
        <v>0</v>
      </c>
      <c r="D101" s="83">
        <f>SUM(E101:Q101)</f>
        <v>3123187</v>
      </c>
      <c r="E101" s="93">
        <v>0</v>
      </c>
      <c r="F101" s="93">
        <v>1295187</v>
      </c>
      <c r="G101" s="99">
        <v>0</v>
      </c>
      <c r="H101" s="93">
        <v>0</v>
      </c>
      <c r="I101" s="94">
        <v>0</v>
      </c>
      <c r="J101" s="93">
        <v>0</v>
      </c>
      <c r="K101" s="95">
        <v>0</v>
      </c>
      <c r="L101" s="99">
        <v>372050</v>
      </c>
      <c r="M101" s="93">
        <v>0</v>
      </c>
      <c r="N101" s="93">
        <v>1253000</v>
      </c>
      <c r="O101" s="93">
        <v>0</v>
      </c>
      <c r="P101" s="94">
        <v>202950</v>
      </c>
      <c r="Q101" s="93">
        <v>0</v>
      </c>
      <c r="T101" s="26"/>
    </row>
    <row r="102" spans="1:20" s="3" customFormat="1" ht="20.25" hidden="1" customHeight="1">
      <c r="A102" s="573"/>
      <c r="B102" s="570"/>
      <c r="C102" s="23" t="s">
        <v>1</v>
      </c>
      <c r="D102" s="83">
        <f t="shared" si="13"/>
        <v>0</v>
      </c>
      <c r="E102" s="88">
        <v>0</v>
      </c>
      <c r="F102" s="88">
        <v>0</v>
      </c>
      <c r="G102" s="89">
        <v>0</v>
      </c>
      <c r="H102" s="88">
        <v>0</v>
      </c>
      <c r="I102" s="89">
        <v>0</v>
      </c>
      <c r="J102" s="88">
        <v>0</v>
      </c>
      <c r="K102" s="90">
        <v>0</v>
      </c>
      <c r="L102" s="91">
        <v>0</v>
      </c>
      <c r="M102" s="91">
        <v>0</v>
      </c>
      <c r="N102" s="88">
        <v>0</v>
      </c>
      <c r="O102" s="88">
        <v>0</v>
      </c>
      <c r="P102" s="89">
        <v>0</v>
      </c>
      <c r="Q102" s="88">
        <v>0</v>
      </c>
      <c r="T102" s="26"/>
    </row>
    <row r="103" spans="1:20" s="3" customFormat="1" ht="20.25" hidden="1" customHeight="1">
      <c r="A103" s="574"/>
      <c r="B103" s="571"/>
      <c r="C103" s="23" t="s">
        <v>2</v>
      </c>
      <c r="D103" s="83">
        <f t="shared" si="13"/>
        <v>3123187</v>
      </c>
      <c r="E103" s="88">
        <f t="shared" ref="E103:P103" si="28">E101+E102</f>
        <v>0</v>
      </c>
      <c r="F103" s="88">
        <f t="shared" si="28"/>
        <v>1295187</v>
      </c>
      <c r="G103" s="88">
        <f t="shared" si="28"/>
        <v>0</v>
      </c>
      <c r="H103" s="88">
        <f t="shared" si="28"/>
        <v>0</v>
      </c>
      <c r="I103" s="88">
        <f t="shared" si="28"/>
        <v>0</v>
      </c>
      <c r="J103" s="88">
        <f t="shared" si="28"/>
        <v>0</v>
      </c>
      <c r="K103" s="88">
        <f t="shared" si="28"/>
        <v>0</v>
      </c>
      <c r="L103" s="88">
        <f t="shared" si="28"/>
        <v>372050</v>
      </c>
      <c r="M103" s="88">
        <f t="shared" si="28"/>
        <v>0</v>
      </c>
      <c r="N103" s="88">
        <f t="shared" si="28"/>
        <v>1253000</v>
      </c>
      <c r="O103" s="88">
        <f t="shared" si="28"/>
        <v>0</v>
      </c>
      <c r="P103" s="91">
        <f t="shared" si="28"/>
        <v>202950</v>
      </c>
      <c r="Q103" s="88">
        <f>Q101+Q102</f>
        <v>0</v>
      </c>
      <c r="T103" s="26"/>
    </row>
    <row r="104" spans="1:20" s="3" customFormat="1" ht="6" hidden="1" customHeight="1">
      <c r="A104" s="33"/>
      <c r="B104" s="27"/>
      <c r="C104" s="27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3"/>
      <c r="T104" s="26"/>
    </row>
    <row r="105" spans="1:20" s="3" customFormat="1" ht="19.5" hidden="1" customHeight="1">
      <c r="A105" s="572" t="s">
        <v>67</v>
      </c>
      <c r="B105" s="569" t="s">
        <v>68</v>
      </c>
      <c r="C105" s="23" t="s">
        <v>0</v>
      </c>
      <c r="D105" s="83">
        <f>SUM(E105:Q105)</f>
        <v>4618946</v>
      </c>
      <c r="E105" s="93">
        <v>0</v>
      </c>
      <c r="F105" s="93">
        <v>0</v>
      </c>
      <c r="G105" s="99">
        <v>0</v>
      </c>
      <c r="H105" s="93">
        <v>0</v>
      </c>
      <c r="I105" s="94">
        <v>0</v>
      </c>
      <c r="J105" s="93">
        <v>0</v>
      </c>
      <c r="K105" s="95">
        <v>0</v>
      </c>
      <c r="L105" s="99">
        <v>0</v>
      </c>
      <c r="M105" s="93">
        <v>0</v>
      </c>
      <c r="N105" s="93">
        <v>0</v>
      </c>
      <c r="O105" s="93">
        <v>4618946</v>
      </c>
      <c r="P105" s="94">
        <v>0</v>
      </c>
      <c r="Q105" s="93">
        <v>0</v>
      </c>
      <c r="T105" s="26"/>
    </row>
    <row r="106" spans="1:20" s="3" customFormat="1" ht="19.5" hidden="1" customHeight="1">
      <c r="A106" s="573"/>
      <c r="B106" s="570"/>
      <c r="C106" s="23" t="s">
        <v>1</v>
      </c>
      <c r="D106" s="83">
        <f t="shared" si="13"/>
        <v>0</v>
      </c>
      <c r="E106" s="88">
        <v>0</v>
      </c>
      <c r="F106" s="88">
        <v>0</v>
      </c>
      <c r="G106" s="89">
        <v>0</v>
      </c>
      <c r="H106" s="88">
        <v>0</v>
      </c>
      <c r="I106" s="89">
        <v>0</v>
      </c>
      <c r="J106" s="88">
        <v>0</v>
      </c>
      <c r="K106" s="90">
        <v>0</v>
      </c>
      <c r="L106" s="91">
        <v>0</v>
      </c>
      <c r="M106" s="91">
        <v>0</v>
      </c>
      <c r="N106" s="88">
        <v>0</v>
      </c>
      <c r="O106" s="88">
        <v>0</v>
      </c>
      <c r="P106" s="89">
        <v>0</v>
      </c>
      <c r="Q106" s="88">
        <v>0</v>
      </c>
      <c r="T106" s="26"/>
    </row>
    <row r="107" spans="1:20" s="3" customFormat="1" ht="19.5" hidden="1" customHeight="1">
      <c r="A107" s="574"/>
      <c r="B107" s="571"/>
      <c r="C107" s="23" t="s">
        <v>2</v>
      </c>
      <c r="D107" s="83">
        <f t="shared" si="13"/>
        <v>4618946</v>
      </c>
      <c r="E107" s="88">
        <f t="shared" ref="E107:P107" si="29">E105+E106</f>
        <v>0</v>
      </c>
      <c r="F107" s="88">
        <f t="shared" si="29"/>
        <v>0</v>
      </c>
      <c r="G107" s="88">
        <f t="shared" si="29"/>
        <v>0</v>
      </c>
      <c r="H107" s="88">
        <f t="shared" si="29"/>
        <v>0</v>
      </c>
      <c r="I107" s="88">
        <f t="shared" si="29"/>
        <v>0</v>
      </c>
      <c r="J107" s="88">
        <f t="shared" si="29"/>
        <v>0</v>
      </c>
      <c r="K107" s="88">
        <f t="shared" si="29"/>
        <v>0</v>
      </c>
      <c r="L107" s="88">
        <f t="shared" si="29"/>
        <v>0</v>
      </c>
      <c r="M107" s="88">
        <f t="shared" si="29"/>
        <v>0</v>
      </c>
      <c r="N107" s="88">
        <f t="shared" si="29"/>
        <v>0</v>
      </c>
      <c r="O107" s="88">
        <f t="shared" si="29"/>
        <v>4618946</v>
      </c>
      <c r="P107" s="91">
        <f t="shared" si="29"/>
        <v>0</v>
      </c>
      <c r="Q107" s="88">
        <f>Q105+Q106</f>
        <v>0</v>
      </c>
      <c r="T107" s="26"/>
    </row>
    <row r="108" spans="1:20" s="3" customFormat="1" ht="5.0999999999999996" customHeight="1">
      <c r="A108" s="33"/>
      <c r="B108" s="27"/>
      <c r="C108" s="27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3"/>
      <c r="T108" s="26"/>
    </row>
    <row r="109" spans="1:20" s="3" customFormat="1" ht="19.5" customHeight="1">
      <c r="A109" s="572" t="s">
        <v>27</v>
      </c>
      <c r="B109" s="569" t="s">
        <v>69</v>
      </c>
      <c r="C109" s="23" t="s">
        <v>0</v>
      </c>
      <c r="D109" s="83">
        <f>SUM(E109:Q109)</f>
        <v>2274861</v>
      </c>
      <c r="E109" s="93">
        <v>0</v>
      </c>
      <c r="F109" s="93">
        <v>63294</v>
      </c>
      <c r="G109" s="99">
        <v>0</v>
      </c>
      <c r="H109" s="93">
        <v>0</v>
      </c>
      <c r="I109" s="95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2190000</v>
      </c>
      <c r="O109" s="93">
        <v>0</v>
      </c>
      <c r="P109" s="99">
        <v>21567</v>
      </c>
      <c r="Q109" s="93">
        <v>0</v>
      </c>
      <c r="T109" s="26"/>
    </row>
    <row r="110" spans="1:20" s="3" customFormat="1" ht="19.5" customHeight="1">
      <c r="A110" s="573"/>
      <c r="B110" s="570"/>
      <c r="C110" s="23" t="s">
        <v>1</v>
      </c>
      <c r="D110" s="83">
        <f t="shared" si="13"/>
        <v>6020</v>
      </c>
      <c r="E110" s="88">
        <v>0</v>
      </c>
      <c r="F110" s="88">
        <v>6020</v>
      </c>
      <c r="G110" s="89">
        <v>0</v>
      </c>
      <c r="H110" s="88">
        <v>0</v>
      </c>
      <c r="I110" s="89">
        <v>0</v>
      </c>
      <c r="J110" s="88">
        <v>0</v>
      </c>
      <c r="K110" s="90">
        <v>0</v>
      </c>
      <c r="L110" s="91">
        <v>0</v>
      </c>
      <c r="M110" s="91">
        <v>0</v>
      </c>
      <c r="N110" s="88">
        <v>0</v>
      </c>
      <c r="O110" s="88">
        <v>0</v>
      </c>
      <c r="P110" s="89">
        <v>0</v>
      </c>
      <c r="Q110" s="88">
        <v>0</v>
      </c>
      <c r="T110" s="26"/>
    </row>
    <row r="111" spans="1:20" s="3" customFormat="1" ht="19.5" customHeight="1">
      <c r="A111" s="574"/>
      <c r="B111" s="571"/>
      <c r="C111" s="23" t="s">
        <v>2</v>
      </c>
      <c r="D111" s="83">
        <f t="shared" si="13"/>
        <v>2280881</v>
      </c>
      <c r="E111" s="88">
        <f t="shared" ref="E111:P111" si="30">E109+E110</f>
        <v>0</v>
      </c>
      <c r="F111" s="88">
        <f t="shared" si="30"/>
        <v>69314</v>
      </c>
      <c r="G111" s="88">
        <f t="shared" si="30"/>
        <v>0</v>
      </c>
      <c r="H111" s="88">
        <f t="shared" si="30"/>
        <v>0</v>
      </c>
      <c r="I111" s="88">
        <f t="shared" si="30"/>
        <v>0</v>
      </c>
      <c r="J111" s="88">
        <f t="shared" si="30"/>
        <v>0</v>
      </c>
      <c r="K111" s="88">
        <f t="shared" si="30"/>
        <v>0</v>
      </c>
      <c r="L111" s="88">
        <f t="shared" si="30"/>
        <v>0</v>
      </c>
      <c r="M111" s="88">
        <f t="shared" si="30"/>
        <v>0</v>
      </c>
      <c r="N111" s="88">
        <f t="shared" si="30"/>
        <v>2190000</v>
      </c>
      <c r="O111" s="88">
        <f t="shared" si="30"/>
        <v>0</v>
      </c>
      <c r="P111" s="91">
        <f t="shared" si="30"/>
        <v>21567</v>
      </c>
      <c r="Q111" s="88">
        <f>Q109+Q110</f>
        <v>0</v>
      </c>
      <c r="T111" s="26"/>
    </row>
    <row r="112" spans="1:20" s="21" customFormat="1" ht="5.0999999999999996" customHeight="1">
      <c r="A112" s="70"/>
      <c r="B112" s="71"/>
      <c r="C112" s="27"/>
      <c r="D112" s="100"/>
      <c r="E112" s="101"/>
      <c r="F112" s="102"/>
      <c r="G112" s="102"/>
      <c r="H112" s="103"/>
      <c r="I112" s="102"/>
      <c r="J112" s="102"/>
      <c r="K112" s="104"/>
      <c r="L112" s="102"/>
      <c r="M112" s="102"/>
      <c r="N112" s="102"/>
      <c r="O112" s="102"/>
      <c r="P112" s="102"/>
      <c r="Q112" s="103"/>
      <c r="T112" s="22"/>
    </row>
    <row r="113" spans="1:20" s="19" customFormat="1" ht="20.25" customHeight="1">
      <c r="A113" s="580"/>
      <c r="B113" s="583" t="s">
        <v>22</v>
      </c>
      <c r="C113" s="67" t="s">
        <v>0</v>
      </c>
      <c r="D113" s="77">
        <f>SUM(E113:Q113)</f>
        <v>248484499</v>
      </c>
      <c r="E113" s="105">
        <f>E117+E121+E125+E129+E133+E137+E145+E149+E157+E153+E141</f>
        <v>0</v>
      </c>
      <c r="F113" s="105">
        <f t="shared" ref="F113:Q113" si="31">F117+F121+F125+F129+F133+F137+F145+F149+F157+F153+F141</f>
        <v>69500</v>
      </c>
      <c r="G113" s="105">
        <f t="shared" si="31"/>
        <v>152530271</v>
      </c>
      <c r="H113" s="105">
        <f t="shared" si="31"/>
        <v>85000</v>
      </c>
      <c r="I113" s="105">
        <f t="shared" si="31"/>
        <v>22924444</v>
      </c>
      <c r="J113" s="105">
        <f t="shared" si="31"/>
        <v>822930</v>
      </c>
      <c r="K113" s="105">
        <f t="shared" si="31"/>
        <v>0</v>
      </c>
      <c r="L113" s="105">
        <f t="shared" si="31"/>
        <v>0</v>
      </c>
      <c r="M113" s="105">
        <f t="shared" si="31"/>
        <v>0</v>
      </c>
      <c r="N113" s="105">
        <f t="shared" si="31"/>
        <v>0</v>
      </c>
      <c r="O113" s="105">
        <f t="shared" si="31"/>
        <v>36929714</v>
      </c>
      <c r="P113" s="105">
        <f t="shared" si="31"/>
        <v>35062788</v>
      </c>
      <c r="Q113" s="105">
        <f t="shared" si="31"/>
        <v>59852</v>
      </c>
      <c r="T113" s="20"/>
    </row>
    <row r="114" spans="1:20" s="19" customFormat="1" ht="20.25" customHeight="1">
      <c r="A114" s="581"/>
      <c r="B114" s="584"/>
      <c r="C114" s="67" t="s">
        <v>1</v>
      </c>
      <c r="D114" s="77">
        <f t="shared" ref="D114:D115" si="32">SUM(E114:Q114)</f>
        <v>-5985000</v>
      </c>
      <c r="E114" s="105">
        <f t="shared" ref="E114:Q115" si="33">E118+E122+E126+E130+E134+E138+E146+E150+E158+E154+E142</f>
        <v>0</v>
      </c>
      <c r="F114" s="105">
        <f t="shared" si="33"/>
        <v>0</v>
      </c>
      <c r="G114" s="105">
        <f t="shared" si="33"/>
        <v>-5355000</v>
      </c>
      <c r="H114" s="105">
        <f t="shared" si="33"/>
        <v>0</v>
      </c>
      <c r="I114" s="105">
        <f t="shared" si="33"/>
        <v>-630000</v>
      </c>
      <c r="J114" s="105">
        <f t="shared" si="33"/>
        <v>0</v>
      </c>
      <c r="K114" s="105">
        <f t="shared" si="33"/>
        <v>0</v>
      </c>
      <c r="L114" s="105">
        <f t="shared" si="33"/>
        <v>0</v>
      </c>
      <c r="M114" s="105">
        <f t="shared" si="33"/>
        <v>0</v>
      </c>
      <c r="N114" s="105">
        <f t="shared" si="33"/>
        <v>0</v>
      </c>
      <c r="O114" s="105">
        <f t="shared" si="33"/>
        <v>0</v>
      </c>
      <c r="P114" s="105">
        <f t="shared" si="33"/>
        <v>0</v>
      </c>
      <c r="Q114" s="105">
        <f t="shared" si="33"/>
        <v>0</v>
      </c>
      <c r="T114" s="20"/>
    </row>
    <row r="115" spans="1:20" s="19" customFormat="1" ht="20.25" customHeight="1">
      <c r="A115" s="582"/>
      <c r="B115" s="585"/>
      <c r="C115" s="67" t="s">
        <v>2</v>
      </c>
      <c r="D115" s="77">
        <f t="shared" si="32"/>
        <v>242499499</v>
      </c>
      <c r="E115" s="77">
        <f t="shared" si="33"/>
        <v>0</v>
      </c>
      <c r="F115" s="77">
        <f t="shared" si="33"/>
        <v>69500</v>
      </c>
      <c r="G115" s="77">
        <f t="shared" si="33"/>
        <v>147175271</v>
      </c>
      <c r="H115" s="77">
        <f t="shared" si="33"/>
        <v>85000</v>
      </c>
      <c r="I115" s="77">
        <f t="shared" si="33"/>
        <v>22294444</v>
      </c>
      <c r="J115" s="77">
        <f t="shared" si="33"/>
        <v>822930</v>
      </c>
      <c r="K115" s="77">
        <f t="shared" si="33"/>
        <v>0</v>
      </c>
      <c r="L115" s="77">
        <f t="shared" si="33"/>
        <v>0</v>
      </c>
      <c r="M115" s="77">
        <f t="shared" si="33"/>
        <v>0</v>
      </c>
      <c r="N115" s="77">
        <f t="shared" si="33"/>
        <v>0</v>
      </c>
      <c r="O115" s="77">
        <f t="shared" si="33"/>
        <v>36929714</v>
      </c>
      <c r="P115" s="77">
        <f t="shared" si="33"/>
        <v>35062788</v>
      </c>
      <c r="Q115" s="77">
        <f t="shared" si="33"/>
        <v>59852</v>
      </c>
      <c r="T115" s="20"/>
    </row>
    <row r="116" spans="1:20" s="21" customFormat="1" ht="5.0999999999999996" customHeight="1">
      <c r="A116" s="63"/>
      <c r="B116" s="32"/>
      <c r="C116" s="32"/>
      <c r="D116" s="78"/>
      <c r="E116" s="79"/>
      <c r="F116" s="80"/>
      <c r="G116" s="80"/>
      <c r="H116" s="81"/>
      <c r="I116" s="80"/>
      <c r="J116" s="80"/>
      <c r="K116" s="82"/>
      <c r="L116" s="80"/>
      <c r="M116" s="80"/>
      <c r="N116" s="80"/>
      <c r="O116" s="80"/>
      <c r="P116" s="80"/>
      <c r="Q116" s="81"/>
      <c r="T116" s="22"/>
    </row>
    <row r="117" spans="1:20" s="19" customFormat="1" ht="20.25" hidden="1" customHeight="1">
      <c r="A117" s="579" t="s">
        <v>42</v>
      </c>
      <c r="B117" s="586" t="s">
        <v>18</v>
      </c>
      <c r="C117" s="23" t="s">
        <v>0</v>
      </c>
      <c r="D117" s="83">
        <f t="shared" ref="D117:D159" si="34">SUM(E117:Q117)</f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93">
        <v>0</v>
      </c>
      <c r="N117" s="84">
        <v>0</v>
      </c>
      <c r="O117" s="84">
        <v>0</v>
      </c>
      <c r="P117" s="85">
        <v>0</v>
      </c>
      <c r="Q117" s="84">
        <v>0</v>
      </c>
      <c r="T117" s="20"/>
    </row>
    <row r="118" spans="1:20" s="19" customFormat="1" ht="20.25" hidden="1" customHeight="1">
      <c r="A118" s="579"/>
      <c r="B118" s="586"/>
      <c r="C118" s="23" t="s">
        <v>1</v>
      </c>
      <c r="D118" s="83">
        <f t="shared" si="34"/>
        <v>0</v>
      </c>
      <c r="E118" s="88">
        <v>0</v>
      </c>
      <c r="F118" s="88">
        <v>0</v>
      </c>
      <c r="G118" s="89">
        <v>0</v>
      </c>
      <c r="H118" s="88">
        <v>0</v>
      </c>
      <c r="I118" s="89"/>
      <c r="J118" s="88">
        <v>0</v>
      </c>
      <c r="K118" s="90">
        <v>0</v>
      </c>
      <c r="L118" s="91">
        <v>0</v>
      </c>
      <c r="M118" s="91">
        <v>0</v>
      </c>
      <c r="N118" s="88">
        <v>0</v>
      </c>
      <c r="O118" s="88">
        <v>0</v>
      </c>
      <c r="P118" s="89">
        <v>0</v>
      </c>
      <c r="Q118" s="88">
        <v>0</v>
      </c>
      <c r="T118" s="20"/>
    </row>
    <row r="119" spans="1:20" s="19" customFormat="1" ht="20.25" hidden="1" customHeight="1">
      <c r="A119" s="579"/>
      <c r="B119" s="586"/>
      <c r="C119" s="23" t="s">
        <v>2</v>
      </c>
      <c r="D119" s="83">
        <f t="shared" si="34"/>
        <v>0</v>
      </c>
      <c r="E119" s="88">
        <f t="shared" ref="E119:P119" si="35">E117+E118</f>
        <v>0</v>
      </c>
      <c r="F119" s="88">
        <f t="shared" si="35"/>
        <v>0</v>
      </c>
      <c r="G119" s="88">
        <f t="shared" si="35"/>
        <v>0</v>
      </c>
      <c r="H119" s="88">
        <f t="shared" si="35"/>
        <v>0</v>
      </c>
      <c r="I119" s="88">
        <f t="shared" si="35"/>
        <v>0</v>
      </c>
      <c r="J119" s="88">
        <f t="shared" si="35"/>
        <v>0</v>
      </c>
      <c r="K119" s="88">
        <f t="shared" si="35"/>
        <v>0</v>
      </c>
      <c r="L119" s="88">
        <f t="shared" si="35"/>
        <v>0</v>
      </c>
      <c r="M119" s="88">
        <f t="shared" si="35"/>
        <v>0</v>
      </c>
      <c r="N119" s="88">
        <f t="shared" si="35"/>
        <v>0</v>
      </c>
      <c r="O119" s="88">
        <f t="shared" si="35"/>
        <v>0</v>
      </c>
      <c r="P119" s="91">
        <f t="shared" si="35"/>
        <v>0</v>
      </c>
      <c r="Q119" s="88">
        <f>Q117+Q118</f>
        <v>0</v>
      </c>
      <c r="T119" s="20"/>
    </row>
    <row r="120" spans="1:20" s="19" customFormat="1" ht="20.25" hidden="1" customHeight="1">
      <c r="A120" s="59"/>
      <c r="B120" s="24"/>
      <c r="C120" s="24"/>
      <c r="D120" s="78"/>
      <c r="E120" s="86"/>
      <c r="F120" s="86"/>
      <c r="G120" s="86"/>
      <c r="H120" s="86"/>
      <c r="I120" s="86"/>
      <c r="J120" s="86"/>
      <c r="K120" s="86"/>
      <c r="L120" s="86"/>
      <c r="M120" s="80"/>
      <c r="N120" s="86"/>
      <c r="O120" s="86"/>
      <c r="P120" s="86"/>
      <c r="Q120" s="84"/>
      <c r="T120" s="20"/>
    </row>
    <row r="121" spans="1:20" s="3" customFormat="1" ht="20.25" hidden="1" customHeight="1">
      <c r="A121" s="572" t="s">
        <v>45</v>
      </c>
      <c r="B121" s="569" t="s">
        <v>46</v>
      </c>
      <c r="C121" s="23" t="s">
        <v>0</v>
      </c>
      <c r="D121" s="83">
        <f t="shared" si="34"/>
        <v>44963229</v>
      </c>
      <c r="E121" s="93">
        <v>0</v>
      </c>
      <c r="F121" s="93">
        <v>60000</v>
      </c>
      <c r="G121" s="99">
        <v>0</v>
      </c>
      <c r="H121" s="93">
        <v>0</v>
      </c>
      <c r="I121" s="94">
        <v>0</v>
      </c>
      <c r="J121" s="93">
        <v>822930</v>
      </c>
      <c r="K121" s="94">
        <v>0</v>
      </c>
      <c r="L121" s="99">
        <v>0</v>
      </c>
      <c r="M121" s="93">
        <v>0</v>
      </c>
      <c r="N121" s="93">
        <v>0</v>
      </c>
      <c r="O121" s="93">
        <v>9052511</v>
      </c>
      <c r="P121" s="94">
        <v>35027788</v>
      </c>
      <c r="Q121" s="93">
        <v>0</v>
      </c>
      <c r="R121" s="72"/>
      <c r="T121" s="26"/>
    </row>
    <row r="122" spans="1:20" s="3" customFormat="1" ht="20.25" hidden="1" customHeight="1">
      <c r="A122" s="573"/>
      <c r="B122" s="570"/>
      <c r="C122" s="23" t="s">
        <v>1</v>
      </c>
      <c r="D122" s="83">
        <f t="shared" si="34"/>
        <v>0</v>
      </c>
      <c r="E122" s="88">
        <v>0</v>
      </c>
      <c r="F122" s="88">
        <v>0</v>
      </c>
      <c r="G122" s="89">
        <v>0</v>
      </c>
      <c r="H122" s="88">
        <v>0</v>
      </c>
      <c r="I122" s="89">
        <v>0</v>
      </c>
      <c r="J122" s="88">
        <v>0</v>
      </c>
      <c r="K122" s="90">
        <v>0</v>
      </c>
      <c r="L122" s="91">
        <v>0</v>
      </c>
      <c r="M122" s="91">
        <v>0</v>
      </c>
      <c r="N122" s="88">
        <v>0</v>
      </c>
      <c r="O122" s="88">
        <v>0</v>
      </c>
      <c r="P122" s="89">
        <v>0</v>
      </c>
      <c r="Q122" s="88">
        <v>0</v>
      </c>
      <c r="T122" s="26"/>
    </row>
    <row r="123" spans="1:20" s="3" customFormat="1" ht="20.25" hidden="1" customHeight="1">
      <c r="A123" s="574"/>
      <c r="B123" s="571"/>
      <c r="C123" s="23" t="s">
        <v>2</v>
      </c>
      <c r="D123" s="83">
        <f t="shared" si="34"/>
        <v>44963229</v>
      </c>
      <c r="E123" s="88">
        <f t="shared" ref="E123:P123" si="36">E121+E122</f>
        <v>0</v>
      </c>
      <c r="F123" s="88">
        <f t="shared" si="36"/>
        <v>60000</v>
      </c>
      <c r="G123" s="88">
        <f t="shared" si="36"/>
        <v>0</v>
      </c>
      <c r="H123" s="88">
        <f t="shared" si="36"/>
        <v>0</v>
      </c>
      <c r="I123" s="88">
        <f t="shared" si="36"/>
        <v>0</v>
      </c>
      <c r="J123" s="88">
        <f t="shared" si="36"/>
        <v>822930</v>
      </c>
      <c r="K123" s="88">
        <f t="shared" si="36"/>
        <v>0</v>
      </c>
      <c r="L123" s="88">
        <f t="shared" si="36"/>
        <v>0</v>
      </c>
      <c r="M123" s="88">
        <f t="shared" si="36"/>
        <v>0</v>
      </c>
      <c r="N123" s="88">
        <f t="shared" si="36"/>
        <v>0</v>
      </c>
      <c r="O123" s="88">
        <f t="shared" si="36"/>
        <v>9052511</v>
      </c>
      <c r="P123" s="91">
        <f t="shared" si="36"/>
        <v>35027788</v>
      </c>
      <c r="Q123" s="88">
        <f>Q121+Q122</f>
        <v>0</v>
      </c>
      <c r="T123" s="26"/>
    </row>
    <row r="124" spans="1:20" s="3" customFormat="1" ht="6.75" hidden="1" customHeight="1">
      <c r="A124" s="33"/>
      <c r="B124" s="27"/>
      <c r="C124" s="24"/>
      <c r="D124" s="78"/>
      <c r="E124" s="94"/>
      <c r="F124" s="94"/>
      <c r="G124" s="94"/>
      <c r="H124" s="94"/>
      <c r="I124" s="94"/>
      <c r="J124" s="94"/>
      <c r="K124" s="94"/>
      <c r="L124" s="94"/>
      <c r="M124" s="80"/>
      <c r="N124" s="94"/>
      <c r="O124" s="94"/>
      <c r="P124" s="94"/>
      <c r="Q124" s="93"/>
      <c r="T124" s="26"/>
    </row>
    <row r="125" spans="1:20" s="3" customFormat="1" ht="20.25" hidden="1" customHeight="1">
      <c r="A125" s="572" t="s">
        <v>47</v>
      </c>
      <c r="B125" s="576" t="s">
        <v>48</v>
      </c>
      <c r="C125" s="23" t="s">
        <v>0</v>
      </c>
      <c r="D125" s="83">
        <f t="shared" si="34"/>
        <v>9500</v>
      </c>
      <c r="E125" s="93">
        <v>0</v>
      </c>
      <c r="F125" s="93">
        <v>9500</v>
      </c>
      <c r="G125" s="99">
        <v>0</v>
      </c>
      <c r="H125" s="93">
        <v>0</v>
      </c>
      <c r="I125" s="95">
        <v>0</v>
      </c>
      <c r="J125" s="93">
        <v>0</v>
      </c>
      <c r="K125" s="95">
        <v>0</v>
      </c>
      <c r="L125" s="93">
        <v>0</v>
      </c>
      <c r="M125" s="93">
        <v>0</v>
      </c>
      <c r="N125" s="93">
        <v>0</v>
      </c>
      <c r="O125" s="93">
        <v>0</v>
      </c>
      <c r="P125" s="94">
        <v>0</v>
      </c>
      <c r="Q125" s="93">
        <v>0</v>
      </c>
      <c r="T125" s="26"/>
    </row>
    <row r="126" spans="1:20" s="3" customFormat="1" ht="20.25" hidden="1" customHeight="1">
      <c r="A126" s="573"/>
      <c r="B126" s="577"/>
      <c r="C126" s="23" t="s">
        <v>1</v>
      </c>
      <c r="D126" s="83">
        <f t="shared" si="34"/>
        <v>0</v>
      </c>
      <c r="E126" s="88">
        <v>0</v>
      </c>
      <c r="F126" s="88">
        <v>0</v>
      </c>
      <c r="G126" s="89">
        <v>0</v>
      </c>
      <c r="H126" s="88">
        <v>0</v>
      </c>
      <c r="I126" s="89">
        <v>0</v>
      </c>
      <c r="J126" s="88">
        <v>0</v>
      </c>
      <c r="K126" s="90">
        <v>0</v>
      </c>
      <c r="L126" s="91">
        <v>0</v>
      </c>
      <c r="M126" s="91">
        <v>0</v>
      </c>
      <c r="N126" s="88">
        <v>0</v>
      </c>
      <c r="O126" s="88">
        <v>0</v>
      </c>
      <c r="P126" s="89">
        <v>0</v>
      </c>
      <c r="Q126" s="88">
        <v>0</v>
      </c>
      <c r="T126" s="26"/>
    </row>
    <row r="127" spans="1:20" s="3" customFormat="1" ht="20.25" hidden="1" customHeight="1">
      <c r="A127" s="574"/>
      <c r="B127" s="578"/>
      <c r="C127" s="23" t="s">
        <v>2</v>
      </c>
      <c r="D127" s="83">
        <f t="shared" si="34"/>
        <v>9500</v>
      </c>
      <c r="E127" s="88">
        <f t="shared" ref="E127:P127" si="37">E125+E126</f>
        <v>0</v>
      </c>
      <c r="F127" s="88">
        <f t="shared" si="37"/>
        <v>9500</v>
      </c>
      <c r="G127" s="88">
        <f t="shared" si="37"/>
        <v>0</v>
      </c>
      <c r="H127" s="88">
        <f t="shared" si="37"/>
        <v>0</v>
      </c>
      <c r="I127" s="88">
        <f t="shared" si="37"/>
        <v>0</v>
      </c>
      <c r="J127" s="88">
        <f t="shared" si="37"/>
        <v>0</v>
      </c>
      <c r="K127" s="88">
        <f t="shared" si="37"/>
        <v>0</v>
      </c>
      <c r="L127" s="88">
        <f t="shared" si="37"/>
        <v>0</v>
      </c>
      <c r="M127" s="88">
        <f t="shared" si="37"/>
        <v>0</v>
      </c>
      <c r="N127" s="88">
        <f t="shared" si="37"/>
        <v>0</v>
      </c>
      <c r="O127" s="88">
        <f t="shared" si="37"/>
        <v>0</v>
      </c>
      <c r="P127" s="91">
        <f t="shared" si="37"/>
        <v>0</v>
      </c>
      <c r="Q127" s="88">
        <f>Q125+Q126</f>
        <v>0</v>
      </c>
      <c r="T127" s="26"/>
    </row>
    <row r="128" spans="1:20" s="3" customFormat="1" ht="9" hidden="1" customHeight="1">
      <c r="A128" s="33"/>
      <c r="B128" s="27"/>
      <c r="C128" s="24"/>
      <c r="D128" s="78"/>
      <c r="E128" s="94"/>
      <c r="F128" s="94"/>
      <c r="G128" s="94"/>
      <c r="H128" s="94"/>
      <c r="I128" s="94"/>
      <c r="J128" s="94"/>
      <c r="K128" s="94"/>
      <c r="L128" s="94"/>
      <c r="M128" s="80"/>
      <c r="N128" s="94"/>
      <c r="O128" s="94"/>
      <c r="P128" s="94"/>
      <c r="Q128" s="93"/>
      <c r="T128" s="26"/>
    </row>
    <row r="129" spans="1:20" s="3" customFormat="1" ht="20.25" hidden="1" customHeight="1">
      <c r="A129" s="572" t="s">
        <v>51</v>
      </c>
      <c r="B129" s="569" t="s">
        <v>52</v>
      </c>
      <c r="C129" s="23" t="s">
        <v>0</v>
      </c>
      <c r="D129" s="83">
        <f t="shared" si="34"/>
        <v>0</v>
      </c>
      <c r="E129" s="93">
        <v>0</v>
      </c>
      <c r="F129" s="93">
        <v>0</v>
      </c>
      <c r="G129" s="99">
        <v>0</v>
      </c>
      <c r="H129" s="93">
        <v>0</v>
      </c>
      <c r="I129" s="94">
        <v>0</v>
      </c>
      <c r="J129" s="93">
        <v>0</v>
      </c>
      <c r="K129" s="95">
        <v>0</v>
      </c>
      <c r="L129" s="99">
        <v>0</v>
      </c>
      <c r="M129" s="93">
        <v>0</v>
      </c>
      <c r="N129" s="93">
        <v>0</v>
      </c>
      <c r="O129" s="93">
        <v>0</v>
      </c>
      <c r="P129" s="94">
        <v>0</v>
      </c>
      <c r="Q129" s="93">
        <v>0</v>
      </c>
      <c r="T129" s="26"/>
    </row>
    <row r="130" spans="1:20" s="3" customFormat="1" ht="20.25" hidden="1" customHeight="1">
      <c r="A130" s="573"/>
      <c r="B130" s="570"/>
      <c r="C130" s="23" t="s">
        <v>1</v>
      </c>
      <c r="D130" s="83">
        <f t="shared" si="34"/>
        <v>0</v>
      </c>
      <c r="E130" s="88">
        <v>0</v>
      </c>
      <c r="F130" s="88">
        <v>0</v>
      </c>
      <c r="G130" s="89">
        <v>0</v>
      </c>
      <c r="H130" s="88">
        <v>0</v>
      </c>
      <c r="I130" s="89">
        <v>0</v>
      </c>
      <c r="J130" s="88">
        <v>0</v>
      </c>
      <c r="K130" s="90">
        <v>0</v>
      </c>
      <c r="L130" s="91">
        <v>0</v>
      </c>
      <c r="M130" s="91">
        <v>0</v>
      </c>
      <c r="N130" s="88">
        <v>0</v>
      </c>
      <c r="O130" s="88">
        <v>0</v>
      </c>
      <c r="P130" s="89">
        <v>0</v>
      </c>
      <c r="Q130" s="88">
        <v>0</v>
      </c>
      <c r="T130" s="26"/>
    </row>
    <row r="131" spans="1:20" s="3" customFormat="1" ht="20.25" hidden="1" customHeight="1">
      <c r="A131" s="574"/>
      <c r="B131" s="571"/>
      <c r="C131" s="23" t="s">
        <v>2</v>
      </c>
      <c r="D131" s="83">
        <f t="shared" si="34"/>
        <v>0</v>
      </c>
      <c r="E131" s="88">
        <f t="shared" ref="E131:P131" si="38">E129+E130</f>
        <v>0</v>
      </c>
      <c r="F131" s="88">
        <f t="shared" si="38"/>
        <v>0</v>
      </c>
      <c r="G131" s="88">
        <f t="shared" si="38"/>
        <v>0</v>
      </c>
      <c r="H131" s="88">
        <f t="shared" si="38"/>
        <v>0</v>
      </c>
      <c r="I131" s="88">
        <f t="shared" si="38"/>
        <v>0</v>
      </c>
      <c r="J131" s="88">
        <f t="shared" si="38"/>
        <v>0</v>
      </c>
      <c r="K131" s="88">
        <f t="shared" si="38"/>
        <v>0</v>
      </c>
      <c r="L131" s="88">
        <f t="shared" si="38"/>
        <v>0</v>
      </c>
      <c r="M131" s="88">
        <f t="shared" si="38"/>
        <v>0</v>
      </c>
      <c r="N131" s="88">
        <f t="shared" si="38"/>
        <v>0</v>
      </c>
      <c r="O131" s="88">
        <f t="shared" si="38"/>
        <v>0</v>
      </c>
      <c r="P131" s="91">
        <f t="shared" si="38"/>
        <v>0</v>
      </c>
      <c r="Q131" s="88">
        <f>Q129+Q130</f>
        <v>0</v>
      </c>
      <c r="T131" s="26"/>
    </row>
    <row r="132" spans="1:20" s="3" customFormat="1" ht="9" hidden="1" customHeight="1">
      <c r="A132" s="33"/>
      <c r="B132" s="27"/>
      <c r="C132" s="24"/>
      <c r="D132" s="78"/>
      <c r="E132" s="94"/>
      <c r="F132" s="94"/>
      <c r="G132" s="94"/>
      <c r="H132" s="94"/>
      <c r="I132" s="94"/>
      <c r="J132" s="94"/>
      <c r="K132" s="94"/>
      <c r="L132" s="94"/>
      <c r="M132" s="80"/>
      <c r="N132" s="94"/>
      <c r="O132" s="94"/>
      <c r="P132" s="94"/>
      <c r="Q132" s="93"/>
      <c r="T132" s="26"/>
    </row>
    <row r="133" spans="1:20" s="3" customFormat="1" ht="20.25" hidden="1" customHeight="1">
      <c r="A133" s="572" t="s">
        <v>53</v>
      </c>
      <c r="B133" s="569" t="s">
        <v>54</v>
      </c>
      <c r="C133" s="23" t="s">
        <v>0</v>
      </c>
      <c r="D133" s="83">
        <f t="shared" si="34"/>
        <v>0</v>
      </c>
      <c r="E133" s="93">
        <v>0</v>
      </c>
      <c r="F133" s="93">
        <v>0</v>
      </c>
      <c r="G133" s="99">
        <v>0</v>
      </c>
      <c r="H133" s="93">
        <v>0</v>
      </c>
      <c r="I133" s="95">
        <v>0</v>
      </c>
      <c r="J133" s="93">
        <v>0</v>
      </c>
      <c r="K133" s="95">
        <v>0</v>
      </c>
      <c r="L133" s="93">
        <v>0</v>
      </c>
      <c r="M133" s="93">
        <v>0</v>
      </c>
      <c r="N133" s="93">
        <v>0</v>
      </c>
      <c r="O133" s="93">
        <v>0</v>
      </c>
      <c r="P133" s="94">
        <v>0</v>
      </c>
      <c r="Q133" s="93">
        <v>0</v>
      </c>
      <c r="T133" s="26"/>
    </row>
    <row r="134" spans="1:20" s="3" customFormat="1" ht="20.25" hidden="1" customHeight="1">
      <c r="A134" s="573"/>
      <c r="B134" s="570"/>
      <c r="C134" s="23" t="s">
        <v>1</v>
      </c>
      <c r="D134" s="83">
        <f t="shared" si="34"/>
        <v>0</v>
      </c>
      <c r="E134" s="88">
        <v>0</v>
      </c>
      <c r="F134" s="88">
        <v>0</v>
      </c>
      <c r="G134" s="89">
        <v>0</v>
      </c>
      <c r="H134" s="88">
        <v>0</v>
      </c>
      <c r="I134" s="89">
        <v>0</v>
      </c>
      <c r="J134" s="88">
        <v>0</v>
      </c>
      <c r="K134" s="90">
        <v>0</v>
      </c>
      <c r="L134" s="91">
        <v>0</v>
      </c>
      <c r="M134" s="91">
        <v>0</v>
      </c>
      <c r="N134" s="88">
        <v>0</v>
      </c>
      <c r="O134" s="88">
        <v>0</v>
      </c>
      <c r="P134" s="89">
        <v>0</v>
      </c>
      <c r="Q134" s="88">
        <v>0</v>
      </c>
      <c r="T134" s="26"/>
    </row>
    <row r="135" spans="1:20" s="3" customFormat="1" ht="20.25" hidden="1" customHeight="1">
      <c r="A135" s="574"/>
      <c r="B135" s="571"/>
      <c r="C135" s="23" t="s">
        <v>2</v>
      </c>
      <c r="D135" s="83">
        <f t="shared" si="34"/>
        <v>0</v>
      </c>
      <c r="E135" s="88">
        <f t="shared" ref="E135:P135" si="39">E133+E134</f>
        <v>0</v>
      </c>
      <c r="F135" s="88">
        <f t="shared" si="39"/>
        <v>0</v>
      </c>
      <c r="G135" s="88">
        <f t="shared" si="39"/>
        <v>0</v>
      </c>
      <c r="H135" s="88">
        <f t="shared" si="39"/>
        <v>0</v>
      </c>
      <c r="I135" s="88">
        <f t="shared" si="39"/>
        <v>0</v>
      </c>
      <c r="J135" s="88">
        <f t="shared" si="39"/>
        <v>0</v>
      </c>
      <c r="K135" s="88">
        <f t="shared" si="39"/>
        <v>0</v>
      </c>
      <c r="L135" s="88">
        <f t="shared" si="39"/>
        <v>0</v>
      </c>
      <c r="M135" s="88">
        <f t="shared" si="39"/>
        <v>0</v>
      </c>
      <c r="N135" s="88">
        <f t="shared" si="39"/>
        <v>0</v>
      </c>
      <c r="O135" s="88">
        <f t="shared" si="39"/>
        <v>0</v>
      </c>
      <c r="P135" s="91">
        <f t="shared" si="39"/>
        <v>0</v>
      </c>
      <c r="Q135" s="88">
        <f>Q133+Q134</f>
        <v>0</v>
      </c>
      <c r="T135" s="26"/>
    </row>
    <row r="136" spans="1:20" s="3" customFormat="1" ht="20.25" hidden="1" customHeight="1">
      <c r="A136" s="33"/>
      <c r="B136" s="27"/>
      <c r="C136" s="24"/>
      <c r="D136" s="78"/>
      <c r="E136" s="94"/>
      <c r="F136" s="94"/>
      <c r="G136" s="94"/>
      <c r="H136" s="94"/>
      <c r="I136" s="94"/>
      <c r="J136" s="94"/>
      <c r="K136" s="94"/>
      <c r="L136" s="94"/>
      <c r="M136" s="80"/>
      <c r="N136" s="94"/>
      <c r="O136" s="94"/>
      <c r="P136" s="94"/>
      <c r="Q136" s="93"/>
      <c r="T136" s="26"/>
    </row>
    <row r="137" spans="1:20" s="3" customFormat="1" ht="20.25" customHeight="1">
      <c r="A137" s="572" t="s">
        <v>57</v>
      </c>
      <c r="B137" s="569" t="s">
        <v>58</v>
      </c>
      <c r="C137" s="23" t="s">
        <v>0</v>
      </c>
      <c r="D137" s="83">
        <f t="shared" si="34"/>
        <v>175539715</v>
      </c>
      <c r="E137" s="93">
        <v>0</v>
      </c>
      <c r="F137" s="93">
        <v>0</v>
      </c>
      <c r="G137" s="93">
        <v>152530271</v>
      </c>
      <c r="H137" s="99">
        <v>85000</v>
      </c>
      <c r="I137" s="93">
        <v>22924444</v>
      </c>
      <c r="J137" s="93">
        <v>0</v>
      </c>
      <c r="K137" s="95">
        <v>0</v>
      </c>
      <c r="L137" s="99">
        <v>0</v>
      </c>
      <c r="M137" s="93">
        <v>0</v>
      </c>
      <c r="N137" s="93">
        <v>0</v>
      </c>
      <c r="O137" s="93">
        <v>0</v>
      </c>
      <c r="P137" s="99">
        <v>0</v>
      </c>
      <c r="Q137" s="93">
        <v>0</v>
      </c>
      <c r="T137" s="26"/>
    </row>
    <row r="138" spans="1:20" s="3" customFormat="1" ht="20.25" customHeight="1">
      <c r="A138" s="573"/>
      <c r="B138" s="570"/>
      <c r="C138" s="23" t="s">
        <v>1</v>
      </c>
      <c r="D138" s="83">
        <f t="shared" si="34"/>
        <v>-5985000</v>
      </c>
      <c r="E138" s="88">
        <v>0</v>
      </c>
      <c r="F138" s="88">
        <v>0</v>
      </c>
      <c r="G138" s="89">
        <v>-5355000</v>
      </c>
      <c r="H138" s="88">
        <v>0</v>
      </c>
      <c r="I138" s="89">
        <v>-630000</v>
      </c>
      <c r="J138" s="88">
        <v>0</v>
      </c>
      <c r="K138" s="90">
        <v>0</v>
      </c>
      <c r="L138" s="91">
        <v>0</v>
      </c>
      <c r="M138" s="91">
        <v>0</v>
      </c>
      <c r="N138" s="88">
        <v>0</v>
      </c>
      <c r="O138" s="88">
        <v>0</v>
      </c>
      <c r="P138" s="89">
        <v>0</v>
      </c>
      <c r="Q138" s="88">
        <v>0</v>
      </c>
      <c r="T138" s="26"/>
    </row>
    <row r="139" spans="1:20" s="3" customFormat="1" ht="20.25" customHeight="1">
      <c r="A139" s="574"/>
      <c r="B139" s="571"/>
      <c r="C139" s="23" t="s">
        <v>2</v>
      </c>
      <c r="D139" s="83">
        <f t="shared" si="34"/>
        <v>169554715</v>
      </c>
      <c r="E139" s="88">
        <f t="shared" ref="E139:P139" si="40">E137+E138</f>
        <v>0</v>
      </c>
      <c r="F139" s="88">
        <f t="shared" si="40"/>
        <v>0</v>
      </c>
      <c r="G139" s="88">
        <f t="shared" si="40"/>
        <v>147175271</v>
      </c>
      <c r="H139" s="88">
        <f t="shared" si="40"/>
        <v>85000</v>
      </c>
      <c r="I139" s="88">
        <f t="shared" si="40"/>
        <v>22294444</v>
      </c>
      <c r="J139" s="88">
        <f t="shared" si="40"/>
        <v>0</v>
      </c>
      <c r="K139" s="88">
        <f t="shared" si="40"/>
        <v>0</v>
      </c>
      <c r="L139" s="88">
        <f t="shared" si="40"/>
        <v>0</v>
      </c>
      <c r="M139" s="88">
        <f t="shared" si="40"/>
        <v>0</v>
      </c>
      <c r="N139" s="88">
        <f t="shared" si="40"/>
        <v>0</v>
      </c>
      <c r="O139" s="88">
        <f t="shared" si="40"/>
        <v>0</v>
      </c>
      <c r="P139" s="91">
        <f t="shared" si="40"/>
        <v>0</v>
      </c>
      <c r="Q139" s="88">
        <f>Q137+Q138</f>
        <v>0</v>
      </c>
      <c r="R139" s="26"/>
      <c r="S139" s="26"/>
      <c r="T139" s="26"/>
    </row>
    <row r="140" spans="1:20" s="3" customFormat="1" ht="6.75" hidden="1" customHeight="1">
      <c r="A140" s="33"/>
      <c r="B140" s="27"/>
      <c r="C140" s="24"/>
      <c r="D140" s="78"/>
      <c r="E140" s="94"/>
      <c r="F140" s="94"/>
      <c r="G140" s="94"/>
      <c r="H140" s="94"/>
      <c r="I140" s="94"/>
      <c r="J140" s="94"/>
      <c r="K140" s="94"/>
      <c r="L140" s="94"/>
      <c r="M140" s="80"/>
      <c r="N140" s="94"/>
      <c r="O140" s="94"/>
      <c r="P140" s="94"/>
      <c r="Q140" s="93"/>
      <c r="T140" s="26"/>
    </row>
    <row r="141" spans="1:20" s="3" customFormat="1" ht="20.25" hidden="1" customHeight="1">
      <c r="A141" s="572" t="s">
        <v>59</v>
      </c>
      <c r="B141" s="569" t="s">
        <v>60</v>
      </c>
      <c r="C141" s="23" t="s">
        <v>0</v>
      </c>
      <c r="D141" s="83">
        <f t="shared" ref="D141:D143" si="41">SUM(E141:Q141)</f>
        <v>59852</v>
      </c>
      <c r="E141" s="93">
        <v>0</v>
      </c>
      <c r="F141" s="93">
        <v>0</v>
      </c>
      <c r="G141" s="99">
        <v>0</v>
      </c>
      <c r="H141" s="93">
        <v>0</v>
      </c>
      <c r="I141" s="94">
        <v>0</v>
      </c>
      <c r="J141" s="93">
        <v>0</v>
      </c>
      <c r="K141" s="95">
        <v>0</v>
      </c>
      <c r="L141" s="99">
        <v>0</v>
      </c>
      <c r="M141" s="93">
        <v>0</v>
      </c>
      <c r="N141" s="93">
        <v>0</v>
      </c>
      <c r="O141" s="93">
        <v>0</v>
      </c>
      <c r="P141" s="94">
        <v>0</v>
      </c>
      <c r="Q141" s="93">
        <v>59852</v>
      </c>
      <c r="T141" s="26"/>
    </row>
    <row r="142" spans="1:20" s="3" customFormat="1" ht="20.25" hidden="1" customHeight="1">
      <c r="A142" s="573"/>
      <c r="B142" s="570"/>
      <c r="C142" s="23" t="s">
        <v>1</v>
      </c>
      <c r="D142" s="83">
        <f t="shared" si="41"/>
        <v>0</v>
      </c>
      <c r="E142" s="88">
        <v>0</v>
      </c>
      <c r="F142" s="88">
        <v>0</v>
      </c>
      <c r="G142" s="89">
        <v>0</v>
      </c>
      <c r="H142" s="88">
        <v>0</v>
      </c>
      <c r="I142" s="89">
        <v>0</v>
      </c>
      <c r="J142" s="84">
        <v>0</v>
      </c>
      <c r="K142" s="90">
        <v>0</v>
      </c>
      <c r="L142" s="91">
        <v>0</v>
      </c>
      <c r="M142" s="91">
        <v>0</v>
      </c>
      <c r="N142" s="88">
        <v>0</v>
      </c>
      <c r="O142" s="88">
        <v>0</v>
      </c>
      <c r="P142" s="89">
        <v>0</v>
      </c>
      <c r="Q142" s="88">
        <v>0</v>
      </c>
      <c r="T142" s="26"/>
    </row>
    <row r="143" spans="1:20" s="3" customFormat="1" ht="20.25" hidden="1" customHeight="1">
      <c r="A143" s="574"/>
      <c r="B143" s="571"/>
      <c r="C143" s="23" t="s">
        <v>2</v>
      </c>
      <c r="D143" s="83">
        <f t="shared" si="41"/>
        <v>59852</v>
      </c>
      <c r="E143" s="88">
        <f t="shared" ref="E143:P143" si="42">E141+E142</f>
        <v>0</v>
      </c>
      <c r="F143" s="88">
        <f t="shared" si="42"/>
        <v>0</v>
      </c>
      <c r="G143" s="88">
        <f t="shared" si="42"/>
        <v>0</v>
      </c>
      <c r="H143" s="88">
        <f t="shared" si="42"/>
        <v>0</v>
      </c>
      <c r="I143" s="88">
        <f t="shared" si="42"/>
        <v>0</v>
      </c>
      <c r="J143" s="88">
        <f t="shared" si="42"/>
        <v>0</v>
      </c>
      <c r="K143" s="88">
        <f t="shared" si="42"/>
        <v>0</v>
      </c>
      <c r="L143" s="88">
        <f t="shared" si="42"/>
        <v>0</v>
      </c>
      <c r="M143" s="88">
        <f t="shared" si="42"/>
        <v>0</v>
      </c>
      <c r="N143" s="88">
        <f t="shared" si="42"/>
        <v>0</v>
      </c>
      <c r="O143" s="88">
        <f t="shared" si="42"/>
        <v>0</v>
      </c>
      <c r="P143" s="91">
        <f t="shared" si="42"/>
        <v>0</v>
      </c>
      <c r="Q143" s="88">
        <f>Q141+Q142</f>
        <v>59852</v>
      </c>
      <c r="T143" s="26"/>
    </row>
    <row r="144" spans="1:20" s="3" customFormat="1" ht="8.25" hidden="1" customHeight="1">
      <c r="A144" s="33"/>
      <c r="B144" s="27"/>
      <c r="C144" s="24"/>
      <c r="D144" s="78"/>
      <c r="E144" s="94"/>
      <c r="F144" s="94"/>
      <c r="G144" s="94"/>
      <c r="H144" s="94"/>
      <c r="I144" s="94"/>
      <c r="J144" s="94"/>
      <c r="K144" s="94"/>
      <c r="L144" s="94"/>
      <c r="M144" s="80"/>
      <c r="N144" s="94"/>
      <c r="O144" s="94"/>
      <c r="P144" s="94"/>
      <c r="Q144" s="93"/>
      <c r="T144" s="26"/>
    </row>
    <row r="145" spans="1:20" s="3" customFormat="1" ht="20.25" hidden="1" customHeight="1">
      <c r="A145" s="572" t="s">
        <v>64</v>
      </c>
      <c r="B145" s="569" t="s">
        <v>21</v>
      </c>
      <c r="C145" s="23" t="s">
        <v>0</v>
      </c>
      <c r="D145" s="83">
        <f t="shared" si="34"/>
        <v>0</v>
      </c>
      <c r="E145" s="93">
        <v>0</v>
      </c>
      <c r="F145" s="93">
        <v>0</v>
      </c>
      <c r="G145" s="99">
        <v>0</v>
      </c>
      <c r="H145" s="93">
        <v>0</v>
      </c>
      <c r="I145" s="94">
        <v>0</v>
      </c>
      <c r="J145" s="93">
        <v>0</v>
      </c>
      <c r="K145" s="95">
        <v>0</v>
      </c>
      <c r="L145" s="99">
        <v>0</v>
      </c>
      <c r="M145" s="93">
        <v>0</v>
      </c>
      <c r="N145" s="93">
        <v>0</v>
      </c>
      <c r="O145" s="93">
        <v>0</v>
      </c>
      <c r="P145" s="94">
        <v>0</v>
      </c>
      <c r="Q145" s="93">
        <v>0</v>
      </c>
      <c r="T145" s="26"/>
    </row>
    <row r="146" spans="1:20" s="3" customFormat="1" ht="20.25" hidden="1" customHeight="1">
      <c r="A146" s="573"/>
      <c r="B146" s="570"/>
      <c r="C146" s="23" t="s">
        <v>1</v>
      </c>
      <c r="D146" s="83">
        <f t="shared" si="34"/>
        <v>0</v>
      </c>
      <c r="E146" s="88">
        <v>0</v>
      </c>
      <c r="F146" s="88">
        <v>0</v>
      </c>
      <c r="G146" s="89">
        <v>0</v>
      </c>
      <c r="H146" s="88">
        <v>0</v>
      </c>
      <c r="I146" s="89">
        <v>0</v>
      </c>
      <c r="J146" s="84">
        <v>0</v>
      </c>
      <c r="K146" s="90">
        <v>0</v>
      </c>
      <c r="L146" s="91">
        <v>0</v>
      </c>
      <c r="M146" s="91">
        <v>0</v>
      </c>
      <c r="N146" s="88">
        <v>0</v>
      </c>
      <c r="O146" s="88">
        <v>0</v>
      </c>
      <c r="P146" s="89">
        <v>0</v>
      </c>
      <c r="Q146" s="88">
        <v>0</v>
      </c>
      <c r="T146" s="26"/>
    </row>
    <row r="147" spans="1:20" s="3" customFormat="1" ht="20.25" hidden="1" customHeight="1">
      <c r="A147" s="574"/>
      <c r="B147" s="571"/>
      <c r="C147" s="23" t="s">
        <v>2</v>
      </c>
      <c r="D147" s="83">
        <f t="shared" si="34"/>
        <v>0</v>
      </c>
      <c r="E147" s="88">
        <f t="shared" ref="E147:P147" si="43">E145+E146</f>
        <v>0</v>
      </c>
      <c r="F147" s="88">
        <f t="shared" si="43"/>
        <v>0</v>
      </c>
      <c r="G147" s="88">
        <f t="shared" si="43"/>
        <v>0</v>
      </c>
      <c r="H147" s="88">
        <f t="shared" si="43"/>
        <v>0</v>
      </c>
      <c r="I147" s="88">
        <f t="shared" si="43"/>
        <v>0</v>
      </c>
      <c r="J147" s="88">
        <f t="shared" si="43"/>
        <v>0</v>
      </c>
      <c r="K147" s="88">
        <f t="shared" si="43"/>
        <v>0</v>
      </c>
      <c r="L147" s="88">
        <f t="shared" si="43"/>
        <v>0</v>
      </c>
      <c r="M147" s="88">
        <f t="shared" si="43"/>
        <v>0</v>
      </c>
      <c r="N147" s="88">
        <f t="shared" si="43"/>
        <v>0</v>
      </c>
      <c r="O147" s="88">
        <f t="shared" si="43"/>
        <v>0</v>
      </c>
      <c r="P147" s="91">
        <f t="shared" si="43"/>
        <v>0</v>
      </c>
      <c r="Q147" s="88">
        <f>Q145+Q146</f>
        <v>0</v>
      </c>
      <c r="T147" s="26"/>
    </row>
    <row r="148" spans="1:20" s="3" customFormat="1" ht="20.25" hidden="1" customHeight="1">
      <c r="A148" s="33"/>
      <c r="B148" s="27"/>
      <c r="C148" s="24"/>
      <c r="D148" s="78"/>
      <c r="E148" s="94"/>
      <c r="F148" s="94"/>
      <c r="G148" s="94"/>
      <c r="H148" s="94"/>
      <c r="I148" s="94"/>
      <c r="J148" s="94"/>
      <c r="K148" s="94"/>
      <c r="L148" s="94"/>
      <c r="M148" s="80"/>
      <c r="N148" s="94"/>
      <c r="O148" s="94"/>
      <c r="P148" s="94"/>
      <c r="Q148" s="93"/>
      <c r="T148" s="26"/>
    </row>
    <row r="149" spans="1:20" s="3" customFormat="1" ht="20.25" hidden="1" customHeight="1">
      <c r="A149" s="572" t="s">
        <v>65</v>
      </c>
      <c r="B149" s="569" t="s">
        <v>66</v>
      </c>
      <c r="C149" s="23" t="s">
        <v>0</v>
      </c>
      <c r="D149" s="83">
        <f t="shared" si="34"/>
        <v>0</v>
      </c>
      <c r="E149" s="93">
        <v>0</v>
      </c>
      <c r="F149" s="93">
        <v>0</v>
      </c>
      <c r="G149" s="99">
        <v>0</v>
      </c>
      <c r="H149" s="93">
        <v>0</v>
      </c>
      <c r="I149" s="94">
        <v>0</v>
      </c>
      <c r="J149" s="93">
        <v>0</v>
      </c>
      <c r="K149" s="95">
        <v>0</v>
      </c>
      <c r="L149" s="99">
        <v>0</v>
      </c>
      <c r="M149" s="93">
        <v>0</v>
      </c>
      <c r="N149" s="93">
        <v>0</v>
      </c>
      <c r="O149" s="93">
        <v>0</v>
      </c>
      <c r="P149" s="94">
        <v>0</v>
      </c>
      <c r="Q149" s="93">
        <v>0</v>
      </c>
      <c r="T149" s="26"/>
    </row>
    <row r="150" spans="1:20" s="3" customFormat="1" ht="20.25" hidden="1" customHeight="1">
      <c r="A150" s="573"/>
      <c r="B150" s="570"/>
      <c r="C150" s="23" t="s">
        <v>1</v>
      </c>
      <c r="D150" s="83">
        <f t="shared" si="34"/>
        <v>0</v>
      </c>
      <c r="E150" s="88">
        <v>0</v>
      </c>
      <c r="F150" s="88">
        <v>0</v>
      </c>
      <c r="G150" s="89">
        <v>0</v>
      </c>
      <c r="H150" s="88">
        <v>0</v>
      </c>
      <c r="I150" s="89">
        <v>0</v>
      </c>
      <c r="J150" s="88">
        <v>0</v>
      </c>
      <c r="K150" s="90">
        <v>0</v>
      </c>
      <c r="L150" s="91">
        <v>0</v>
      </c>
      <c r="M150" s="91">
        <v>0</v>
      </c>
      <c r="N150" s="88">
        <v>0</v>
      </c>
      <c r="O150" s="88">
        <v>0</v>
      </c>
      <c r="P150" s="89">
        <v>0</v>
      </c>
      <c r="Q150" s="88">
        <v>0</v>
      </c>
      <c r="T150" s="26"/>
    </row>
    <row r="151" spans="1:20" s="3" customFormat="1" ht="20.25" hidden="1" customHeight="1">
      <c r="A151" s="573"/>
      <c r="B151" s="570"/>
      <c r="C151" s="23" t="s">
        <v>2</v>
      </c>
      <c r="D151" s="83">
        <f t="shared" si="34"/>
        <v>0</v>
      </c>
      <c r="E151" s="88">
        <f t="shared" ref="E151:P151" si="44">E149+E150</f>
        <v>0</v>
      </c>
      <c r="F151" s="88">
        <f t="shared" si="44"/>
        <v>0</v>
      </c>
      <c r="G151" s="88">
        <f t="shared" si="44"/>
        <v>0</v>
      </c>
      <c r="H151" s="88">
        <f t="shared" si="44"/>
        <v>0</v>
      </c>
      <c r="I151" s="88">
        <f t="shared" si="44"/>
        <v>0</v>
      </c>
      <c r="J151" s="88">
        <f t="shared" si="44"/>
        <v>0</v>
      </c>
      <c r="K151" s="88">
        <f t="shared" si="44"/>
        <v>0</v>
      </c>
      <c r="L151" s="88">
        <f t="shared" si="44"/>
        <v>0</v>
      </c>
      <c r="M151" s="88">
        <f t="shared" si="44"/>
        <v>0</v>
      </c>
      <c r="N151" s="88">
        <f t="shared" si="44"/>
        <v>0</v>
      </c>
      <c r="O151" s="88">
        <f t="shared" si="44"/>
        <v>0</v>
      </c>
      <c r="P151" s="91">
        <f t="shared" si="44"/>
        <v>0</v>
      </c>
      <c r="Q151" s="88">
        <f>Q149+Q150</f>
        <v>0</v>
      </c>
      <c r="T151" s="26"/>
    </row>
    <row r="152" spans="1:20" s="3" customFormat="1" ht="10.5" hidden="1" customHeight="1">
      <c r="A152" s="33"/>
      <c r="B152" s="27"/>
      <c r="C152" s="24"/>
      <c r="D152" s="78"/>
      <c r="E152" s="94"/>
      <c r="F152" s="94"/>
      <c r="G152" s="94"/>
      <c r="H152" s="94"/>
      <c r="I152" s="94"/>
      <c r="J152" s="94"/>
      <c r="K152" s="94"/>
      <c r="L152" s="94"/>
      <c r="M152" s="80"/>
      <c r="N152" s="94"/>
      <c r="O152" s="94"/>
      <c r="P152" s="94"/>
      <c r="Q152" s="93"/>
      <c r="T152" s="26"/>
    </row>
    <row r="153" spans="1:20" s="3" customFormat="1" ht="20.25" hidden="1" customHeight="1">
      <c r="A153" s="572" t="s">
        <v>67</v>
      </c>
      <c r="B153" s="569" t="s">
        <v>68</v>
      </c>
      <c r="C153" s="23" t="s">
        <v>0</v>
      </c>
      <c r="D153" s="83">
        <f t="shared" si="34"/>
        <v>27877203</v>
      </c>
      <c r="E153" s="93">
        <v>0</v>
      </c>
      <c r="F153" s="93">
        <v>0</v>
      </c>
      <c r="G153" s="99">
        <v>0</v>
      </c>
      <c r="H153" s="93">
        <v>0</v>
      </c>
      <c r="I153" s="94">
        <v>0</v>
      </c>
      <c r="J153" s="93">
        <v>0</v>
      </c>
      <c r="K153" s="95">
        <v>0</v>
      </c>
      <c r="L153" s="99">
        <v>0</v>
      </c>
      <c r="M153" s="93">
        <v>0</v>
      </c>
      <c r="N153" s="93">
        <v>0</v>
      </c>
      <c r="O153" s="93">
        <v>27877203</v>
      </c>
      <c r="P153" s="94">
        <v>0</v>
      </c>
      <c r="Q153" s="93">
        <v>0</v>
      </c>
      <c r="T153" s="26"/>
    </row>
    <row r="154" spans="1:20" s="3" customFormat="1" ht="20.25" hidden="1" customHeight="1">
      <c r="A154" s="573"/>
      <c r="B154" s="570"/>
      <c r="C154" s="23" t="s">
        <v>1</v>
      </c>
      <c r="D154" s="83">
        <f t="shared" si="34"/>
        <v>0</v>
      </c>
      <c r="E154" s="88">
        <v>0</v>
      </c>
      <c r="F154" s="88">
        <v>0</v>
      </c>
      <c r="G154" s="89">
        <v>0</v>
      </c>
      <c r="H154" s="88">
        <v>0</v>
      </c>
      <c r="I154" s="89">
        <v>0</v>
      </c>
      <c r="J154" s="88">
        <v>0</v>
      </c>
      <c r="K154" s="90">
        <v>0</v>
      </c>
      <c r="L154" s="91">
        <v>0</v>
      </c>
      <c r="M154" s="91">
        <v>0</v>
      </c>
      <c r="N154" s="88">
        <v>0</v>
      </c>
      <c r="O154" s="88">
        <v>0</v>
      </c>
      <c r="P154" s="89">
        <v>0</v>
      </c>
      <c r="Q154" s="88">
        <v>0</v>
      </c>
      <c r="T154" s="26"/>
    </row>
    <row r="155" spans="1:20" s="3" customFormat="1" ht="20.25" hidden="1" customHeight="1">
      <c r="A155" s="574"/>
      <c r="B155" s="571"/>
      <c r="C155" s="23" t="s">
        <v>2</v>
      </c>
      <c r="D155" s="83">
        <f t="shared" si="34"/>
        <v>27877203</v>
      </c>
      <c r="E155" s="88">
        <f t="shared" ref="E155:P155" si="45">E153+E154</f>
        <v>0</v>
      </c>
      <c r="F155" s="88">
        <f t="shared" si="45"/>
        <v>0</v>
      </c>
      <c r="G155" s="88">
        <f t="shared" si="45"/>
        <v>0</v>
      </c>
      <c r="H155" s="88">
        <f t="shared" si="45"/>
        <v>0</v>
      </c>
      <c r="I155" s="88">
        <f t="shared" si="45"/>
        <v>0</v>
      </c>
      <c r="J155" s="88">
        <f t="shared" si="45"/>
        <v>0</v>
      </c>
      <c r="K155" s="88">
        <f t="shared" si="45"/>
        <v>0</v>
      </c>
      <c r="L155" s="88">
        <f t="shared" si="45"/>
        <v>0</v>
      </c>
      <c r="M155" s="88">
        <f t="shared" si="45"/>
        <v>0</v>
      </c>
      <c r="N155" s="88">
        <f t="shared" si="45"/>
        <v>0</v>
      </c>
      <c r="O155" s="88">
        <f t="shared" si="45"/>
        <v>27877203</v>
      </c>
      <c r="P155" s="91">
        <f t="shared" si="45"/>
        <v>0</v>
      </c>
      <c r="Q155" s="88">
        <f>Q153+Q154</f>
        <v>0</v>
      </c>
      <c r="T155" s="26"/>
    </row>
    <row r="156" spans="1:20" s="3" customFormat="1" ht="10.5" hidden="1" customHeight="1">
      <c r="A156" s="62"/>
      <c r="B156" s="31"/>
      <c r="C156" s="25"/>
      <c r="D156" s="78"/>
      <c r="E156" s="106"/>
      <c r="F156" s="106"/>
      <c r="G156" s="106"/>
      <c r="H156" s="106"/>
      <c r="I156" s="106"/>
      <c r="J156" s="106"/>
      <c r="K156" s="106"/>
      <c r="L156" s="106"/>
      <c r="M156" s="80"/>
      <c r="N156" s="106"/>
      <c r="O156" s="106"/>
      <c r="P156" s="106"/>
      <c r="Q156" s="107"/>
      <c r="T156" s="26"/>
    </row>
    <row r="157" spans="1:20" s="3" customFormat="1" ht="20.25" hidden="1" customHeight="1">
      <c r="A157" s="572" t="s">
        <v>27</v>
      </c>
      <c r="B157" s="569" t="s">
        <v>69</v>
      </c>
      <c r="C157" s="23" t="s">
        <v>0</v>
      </c>
      <c r="D157" s="83">
        <f t="shared" si="34"/>
        <v>35000</v>
      </c>
      <c r="E157" s="108">
        <v>0</v>
      </c>
      <c r="F157" s="108">
        <v>0</v>
      </c>
      <c r="G157" s="109">
        <v>0</v>
      </c>
      <c r="H157" s="108">
        <v>0</v>
      </c>
      <c r="I157" s="110">
        <v>0</v>
      </c>
      <c r="J157" s="108">
        <v>0</v>
      </c>
      <c r="K157" s="111">
        <v>0</v>
      </c>
      <c r="L157" s="109">
        <v>0</v>
      </c>
      <c r="M157" s="93">
        <v>0</v>
      </c>
      <c r="N157" s="108">
        <v>0</v>
      </c>
      <c r="O157" s="108">
        <v>0</v>
      </c>
      <c r="P157" s="110">
        <v>35000</v>
      </c>
      <c r="Q157" s="108">
        <v>0</v>
      </c>
      <c r="T157" s="26"/>
    </row>
    <row r="158" spans="1:20" s="3" customFormat="1" ht="20.25" hidden="1" customHeight="1">
      <c r="A158" s="573"/>
      <c r="B158" s="570"/>
      <c r="C158" s="23" t="s">
        <v>1</v>
      </c>
      <c r="D158" s="83">
        <f t="shared" si="34"/>
        <v>0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91">
        <v>0</v>
      </c>
      <c r="N158" s="84">
        <v>0</v>
      </c>
      <c r="O158" s="84">
        <v>0</v>
      </c>
      <c r="P158" s="85">
        <v>0</v>
      </c>
      <c r="Q158" s="84">
        <v>0</v>
      </c>
      <c r="T158" s="26"/>
    </row>
    <row r="159" spans="1:20" s="3" customFormat="1" ht="20.25" hidden="1" customHeight="1">
      <c r="A159" s="574"/>
      <c r="B159" s="571"/>
      <c r="C159" s="23" t="s">
        <v>2</v>
      </c>
      <c r="D159" s="83">
        <f t="shared" si="34"/>
        <v>35000</v>
      </c>
      <c r="E159" s="88">
        <f t="shared" ref="E159:P159" si="46">E157+E158</f>
        <v>0</v>
      </c>
      <c r="F159" s="88">
        <f t="shared" si="46"/>
        <v>0</v>
      </c>
      <c r="G159" s="88">
        <f t="shared" si="46"/>
        <v>0</v>
      </c>
      <c r="H159" s="88">
        <f t="shared" si="46"/>
        <v>0</v>
      </c>
      <c r="I159" s="88">
        <f t="shared" si="46"/>
        <v>0</v>
      </c>
      <c r="J159" s="88">
        <f t="shared" si="46"/>
        <v>0</v>
      </c>
      <c r="K159" s="88">
        <f t="shared" si="46"/>
        <v>0</v>
      </c>
      <c r="L159" s="88">
        <f t="shared" si="46"/>
        <v>0</v>
      </c>
      <c r="M159" s="88">
        <f t="shared" si="46"/>
        <v>0</v>
      </c>
      <c r="N159" s="88">
        <f t="shared" si="46"/>
        <v>0</v>
      </c>
      <c r="O159" s="88">
        <f t="shared" si="46"/>
        <v>0</v>
      </c>
      <c r="P159" s="91">
        <f t="shared" si="46"/>
        <v>35000</v>
      </c>
      <c r="Q159" s="88">
        <f>Q157+Q158</f>
        <v>0</v>
      </c>
      <c r="T159" s="26"/>
    </row>
    <row r="160" spans="1:20" s="3" customFormat="1" ht="5.0999999999999996" customHeight="1">
      <c r="A160" s="62"/>
      <c r="B160" s="31"/>
      <c r="C160" s="31"/>
      <c r="D160" s="112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08"/>
      <c r="T160" s="26"/>
    </row>
    <row r="161" spans="1:20" s="65" customFormat="1" ht="20.25" customHeight="1">
      <c r="A161" s="587" t="s">
        <v>23</v>
      </c>
      <c r="B161" s="588"/>
      <c r="C161" s="68" t="s">
        <v>0</v>
      </c>
      <c r="D161" s="113">
        <f t="shared" ref="D161:Q161" si="47">D13+D113</f>
        <v>1902111849.5</v>
      </c>
      <c r="E161" s="113">
        <f t="shared" si="47"/>
        <v>1335502383</v>
      </c>
      <c r="F161" s="113">
        <f t="shared" si="47"/>
        <v>22428758</v>
      </c>
      <c r="G161" s="113">
        <f t="shared" si="47"/>
        <v>245041873</v>
      </c>
      <c r="H161" s="113">
        <f t="shared" si="47"/>
        <v>65373001</v>
      </c>
      <c r="I161" s="113">
        <f t="shared" si="47"/>
        <v>38738625</v>
      </c>
      <c r="J161" s="113">
        <f t="shared" si="47"/>
        <v>822930</v>
      </c>
      <c r="K161" s="113">
        <f t="shared" si="47"/>
        <v>0</v>
      </c>
      <c r="L161" s="113">
        <f t="shared" si="47"/>
        <v>739805</v>
      </c>
      <c r="M161" s="113">
        <f t="shared" si="47"/>
        <v>0</v>
      </c>
      <c r="N161" s="113">
        <f t="shared" si="47"/>
        <v>79388963</v>
      </c>
      <c r="O161" s="113">
        <f t="shared" si="47"/>
        <v>44247275</v>
      </c>
      <c r="P161" s="114">
        <f t="shared" si="47"/>
        <v>60863382.5</v>
      </c>
      <c r="Q161" s="113">
        <f t="shared" si="47"/>
        <v>8964854</v>
      </c>
      <c r="T161" s="66"/>
    </row>
    <row r="162" spans="1:20" ht="20.25" customHeight="1">
      <c r="A162" s="589"/>
      <c r="B162" s="590"/>
      <c r="C162" s="68" t="s">
        <v>1</v>
      </c>
      <c r="D162" s="113">
        <f>SUM(E162:P162)</f>
        <v>14957617</v>
      </c>
      <c r="E162" s="113">
        <f t="shared" ref="E162:Q162" si="48">E14+E114</f>
        <v>19330288</v>
      </c>
      <c r="F162" s="113">
        <f t="shared" si="48"/>
        <v>6020</v>
      </c>
      <c r="G162" s="113">
        <f t="shared" si="48"/>
        <v>-5474256</v>
      </c>
      <c r="H162" s="113">
        <f t="shared" si="48"/>
        <v>0</v>
      </c>
      <c r="I162" s="113">
        <f t="shared" si="48"/>
        <v>0</v>
      </c>
      <c r="J162" s="113">
        <f t="shared" si="48"/>
        <v>0</v>
      </c>
      <c r="K162" s="113">
        <f t="shared" si="48"/>
        <v>0</v>
      </c>
      <c r="L162" s="113">
        <f t="shared" si="48"/>
        <v>1095565</v>
      </c>
      <c r="M162" s="113">
        <f t="shared" si="48"/>
        <v>0</v>
      </c>
      <c r="N162" s="113">
        <f t="shared" si="48"/>
        <v>0</v>
      </c>
      <c r="O162" s="113">
        <f t="shared" si="48"/>
        <v>0</v>
      </c>
      <c r="P162" s="114">
        <f t="shared" si="48"/>
        <v>0</v>
      </c>
      <c r="Q162" s="113">
        <f t="shared" si="48"/>
        <v>0</v>
      </c>
    </row>
    <row r="163" spans="1:20" ht="20.25" customHeight="1">
      <c r="A163" s="591"/>
      <c r="B163" s="592"/>
      <c r="C163" s="68" t="s">
        <v>2</v>
      </c>
      <c r="D163" s="113">
        <f>D161+D162</f>
        <v>1917069466.5</v>
      </c>
      <c r="E163" s="113">
        <f>E15+E115</f>
        <v>1354832671</v>
      </c>
      <c r="F163" s="113">
        <f t="shared" ref="F163:P163" si="49">F161+F162</f>
        <v>22434778</v>
      </c>
      <c r="G163" s="113">
        <f t="shared" si="49"/>
        <v>239567617</v>
      </c>
      <c r="H163" s="113">
        <f t="shared" si="49"/>
        <v>65373001</v>
      </c>
      <c r="I163" s="113">
        <f t="shared" si="49"/>
        <v>38738625</v>
      </c>
      <c r="J163" s="113">
        <f t="shared" si="49"/>
        <v>822930</v>
      </c>
      <c r="K163" s="113">
        <f t="shared" si="49"/>
        <v>0</v>
      </c>
      <c r="L163" s="113">
        <f t="shared" si="49"/>
        <v>1835370</v>
      </c>
      <c r="M163" s="113">
        <f>M161+M162</f>
        <v>0</v>
      </c>
      <c r="N163" s="113">
        <f t="shared" si="49"/>
        <v>79388963</v>
      </c>
      <c r="O163" s="113">
        <f t="shared" si="49"/>
        <v>44247275</v>
      </c>
      <c r="P163" s="114">
        <f t="shared" si="49"/>
        <v>60863382.5</v>
      </c>
      <c r="Q163" s="113">
        <f>Q161+Q162</f>
        <v>8964854</v>
      </c>
    </row>
    <row r="164" spans="1:20" ht="16.5" customHeight="1">
      <c r="A164" s="64" t="s">
        <v>100</v>
      </c>
      <c r="B164" s="34"/>
      <c r="C164" s="3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1:20" ht="15" customHeight="1">
      <c r="A165" s="36" t="s">
        <v>0</v>
      </c>
      <c r="B165" s="37" t="s">
        <v>104</v>
      </c>
      <c r="C165" s="38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1:20" ht="15" customHeight="1">
      <c r="A166" s="36" t="s">
        <v>1</v>
      </c>
      <c r="B166" s="37" t="s">
        <v>85</v>
      </c>
      <c r="C166" s="38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1:20" ht="15" customHeight="1">
      <c r="A167" s="36" t="s">
        <v>2</v>
      </c>
      <c r="B167" s="37" t="s">
        <v>86</v>
      </c>
      <c r="C167" s="38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1:20" ht="15" customHeight="1">
      <c r="A168" s="36"/>
      <c r="B168" s="37"/>
      <c r="C168" s="38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1:20" ht="15" customHeight="1">
      <c r="A169" s="36"/>
      <c r="B169" s="37"/>
      <c r="C169" s="38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1:20" ht="22.5" customHeight="1">
      <c r="A170" s="34"/>
      <c r="B170" s="34"/>
      <c r="C170" s="3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1:20" ht="22.5" customHeight="1">
      <c r="A171" s="34"/>
      <c r="B171" s="34"/>
      <c r="C171" s="3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1:20" ht="22.5" customHeight="1">
      <c r="A172" s="34"/>
      <c r="B172" s="34"/>
      <c r="C172" s="3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1:20" ht="22.5" customHeight="1">
      <c r="A173" s="34"/>
      <c r="B173" s="34"/>
      <c r="C173" s="3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1:20" ht="22.5" customHeight="1">
      <c r="A174" s="34"/>
      <c r="B174" s="34"/>
      <c r="C174" s="3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1:20" ht="22.5" customHeight="1">
      <c r="A175" s="34"/>
      <c r="B175" s="34"/>
      <c r="C175" s="3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35"/>
      <c r="S175" s="35"/>
    </row>
    <row r="176" spans="1:20" ht="22.5" customHeight="1">
      <c r="A176" s="34"/>
      <c r="B176" s="34"/>
      <c r="C176" s="3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1:17" ht="22.5" customHeight="1">
      <c r="A177" s="34"/>
      <c r="B177" s="34"/>
      <c r="C177" s="3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1:17">
      <c r="D178" s="11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1:17">
      <c r="D179" s="117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1:17">
      <c r="D180" s="117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1:17">
      <c r="D181" s="117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1:17" ht="16.5" customHeight="1">
      <c r="D182" s="11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1:17">
      <c r="D183" s="11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1:17">
      <c r="D184" s="11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1:17">
      <c r="D185" s="11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1:17">
      <c r="D186" s="11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1:17">
      <c r="D187" s="11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1:17">
      <c r="D188" s="11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1:17">
      <c r="D189" s="11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1:17">
      <c r="D190" s="11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1:17">
      <c r="D191" s="11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1:17">
      <c r="D192" s="11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4:17">
      <c r="D193" s="11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4:17">
      <c r="D194" s="11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4:17">
      <c r="D195" s="11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4:17">
      <c r="D196" s="11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4:17">
      <c r="D197" s="11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4:17">
      <c r="D198" s="11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4:17">
      <c r="D199" s="11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4:17">
      <c r="D200" s="11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4:17">
      <c r="D201" s="11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4:17">
      <c r="D202" s="11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4:17">
      <c r="D203" s="11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4:17">
      <c r="D204" s="11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4:17">
      <c r="D205" s="11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4:17">
      <c r="D206" s="11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4:17">
      <c r="D207" s="11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4:17">
      <c r="D208" s="11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4:17">
      <c r="D209" s="11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4:17">
      <c r="D210" s="11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4:17">
      <c r="D211" s="11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4:17">
      <c r="D212" s="11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4:17">
      <c r="D213" s="11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4:17">
      <c r="D214" s="11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4:17">
      <c r="D215" s="11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4:17">
      <c r="D216" s="11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4:17">
      <c r="D217" s="11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4:17">
      <c r="D218" s="11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4:17">
      <c r="D219" s="11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4:17">
      <c r="D220" s="11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4:17">
      <c r="D221" s="11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4:17">
      <c r="D222" s="11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4:17">
      <c r="D223" s="11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4:17">
      <c r="D224" s="11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4:17">
      <c r="D225" s="11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4:17">
      <c r="D226" s="11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4:17">
      <c r="D227" s="11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4:17">
      <c r="D228" s="11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4:17">
      <c r="D229" s="11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4:17">
      <c r="D230" s="11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4:17">
      <c r="D231" s="11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4:17">
      <c r="D232" s="11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4:17">
      <c r="D233" s="11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4:17">
      <c r="D234" s="11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4:17">
      <c r="D235" s="11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4:17">
      <c r="D236" s="11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4:17">
      <c r="D237" s="11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4:17">
      <c r="D238" s="11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4:17">
      <c r="D239" s="11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4:17">
      <c r="D240" s="11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4:17">
      <c r="D241" s="11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4:17">
      <c r="D242" s="11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4:17">
      <c r="D243" s="11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4:17">
      <c r="D244" s="11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4:17">
      <c r="D245" s="11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4:17">
      <c r="D246" s="11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4:17">
      <c r="D247" s="11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4:17">
      <c r="D248" s="11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4:17">
      <c r="D249" s="11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4:17">
      <c r="D250" s="11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4:17">
      <c r="D251" s="11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4:17">
      <c r="D252" s="11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4:17">
      <c r="D253" s="11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4:17">
      <c r="D254" s="11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4:17">
      <c r="D255" s="11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4:17">
      <c r="D256" s="11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4:17">
      <c r="D257" s="11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4:17">
      <c r="D258" s="11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4:17">
      <c r="D259" s="11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4:17">
      <c r="D260" s="11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4:17">
      <c r="D261" s="11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4:17">
      <c r="D262" s="11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4:17">
      <c r="D263" s="11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4:17">
      <c r="D264" s="11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4:17">
      <c r="D265" s="11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4:17">
      <c r="D266" s="11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</sheetData>
  <sheetProtection algorithmName="SHA-512" hashValue="gyKlsBYZOOCUjalTuqaUPNFFivDyAroru/WQ5NzH+Ux0gnttgbU/dTVh+sK8GnKUBg23fzsNWXSgG8r6aG38IQ==" saltValue="nlAxDG21pJ4dYV+mf/WrtQ==" spinCount="100000" sheet="1" objects="1" scenarios="1"/>
  <mergeCells count="96"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  <mergeCell ref="G9:G10"/>
    <mergeCell ref="Q9:Q10"/>
    <mergeCell ref="A21:A23"/>
    <mergeCell ref="B21:B23"/>
    <mergeCell ref="B13:B15"/>
    <mergeCell ref="A13:A15"/>
    <mergeCell ref="M9:M10"/>
    <mergeCell ref="C7:C10"/>
    <mergeCell ref="A29:A31"/>
    <mergeCell ref="B29:B31"/>
    <mergeCell ref="B25:B27"/>
    <mergeCell ref="A17:A19"/>
    <mergeCell ref="B17:B19"/>
    <mergeCell ref="A37:A39"/>
    <mergeCell ref="B37:B39"/>
    <mergeCell ref="A45:A47"/>
    <mergeCell ref="A33:A35"/>
    <mergeCell ref="B33:B35"/>
    <mergeCell ref="A41:A43"/>
    <mergeCell ref="B41:B43"/>
    <mergeCell ref="B45:B47"/>
    <mergeCell ref="A137:A139"/>
    <mergeCell ref="B137:B139"/>
    <mergeCell ref="A145:A147"/>
    <mergeCell ref="B145:B147"/>
    <mergeCell ref="A125:A127"/>
    <mergeCell ref="A129:A131"/>
    <mergeCell ref="B129:B131"/>
    <mergeCell ref="B133:B135"/>
    <mergeCell ref="A133:A135"/>
    <mergeCell ref="B125:B127"/>
    <mergeCell ref="A141:A143"/>
    <mergeCell ref="B141:B143"/>
    <mergeCell ref="A161:B163"/>
    <mergeCell ref="A149:A151"/>
    <mergeCell ref="B149:B151"/>
    <mergeCell ref="B157:B159"/>
    <mergeCell ref="A157:A159"/>
    <mergeCell ref="A117:A119"/>
    <mergeCell ref="A105:A107"/>
    <mergeCell ref="A113:A115"/>
    <mergeCell ref="B113:B115"/>
    <mergeCell ref="B117:B119"/>
    <mergeCell ref="A109:A111"/>
    <mergeCell ref="B109:B111"/>
    <mergeCell ref="B101:B103"/>
    <mergeCell ref="B105:B107"/>
    <mergeCell ref="A61:A63"/>
    <mergeCell ref="A73:A75"/>
    <mergeCell ref="A77:A79"/>
    <mergeCell ref="B89:B91"/>
    <mergeCell ref="A69:A71"/>
    <mergeCell ref="A81:A83"/>
    <mergeCell ref="A89:A91"/>
    <mergeCell ref="A93:A95"/>
    <mergeCell ref="B93:B95"/>
    <mergeCell ref="A5:Q5"/>
    <mergeCell ref="A153:A155"/>
    <mergeCell ref="B153:B155"/>
    <mergeCell ref="A97:A99"/>
    <mergeCell ref="B97:B99"/>
    <mergeCell ref="A25:A27"/>
    <mergeCell ref="B121:B123"/>
    <mergeCell ref="A121:A123"/>
    <mergeCell ref="B85:B87"/>
    <mergeCell ref="B61:B63"/>
    <mergeCell ref="B69:B71"/>
    <mergeCell ref="B73:B75"/>
    <mergeCell ref="B77:B79"/>
    <mergeCell ref="A85:A87"/>
    <mergeCell ref="B81:B83"/>
    <mergeCell ref="A101:A103"/>
    <mergeCell ref="B49:B51"/>
    <mergeCell ref="A49:A51"/>
    <mergeCell ref="A57:A59"/>
    <mergeCell ref="B57:B59"/>
    <mergeCell ref="A65:A67"/>
    <mergeCell ref="B65:B67"/>
    <mergeCell ref="A53:A55"/>
    <mergeCell ref="B53:B55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rowBreaks count="2" manualBreakCount="2">
    <brk id="193" max="13" man="1"/>
    <brk id="288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181C-CEE1-4A71-BE0E-BFE054F9180C}">
  <dimension ref="A1:N118"/>
  <sheetViews>
    <sheetView view="pageBreakPreview" zoomScaleNormal="100" zoomScaleSheetLayoutView="100" workbookViewId="0">
      <selection activeCell="K26" sqref="K26"/>
    </sheetView>
  </sheetViews>
  <sheetFormatPr defaultColWidth="8" defaultRowHeight="12.75"/>
  <cols>
    <col min="1" max="1" width="4.625" style="517" customWidth="1"/>
    <col min="2" max="2" width="6.625" style="517" customWidth="1"/>
    <col min="3" max="3" width="21.625" style="511" customWidth="1"/>
    <col min="4" max="4" width="42" style="511" customWidth="1"/>
    <col min="5" max="5" width="2.25" style="512" customWidth="1"/>
    <col min="6" max="6" width="13.75" style="513" customWidth="1"/>
    <col min="7" max="7" width="16.125" style="511" customWidth="1"/>
    <col min="8" max="8" width="2.875" style="511" customWidth="1"/>
    <col min="9" max="16384" width="8" style="514"/>
  </cols>
  <sheetData>
    <row r="1" spans="1:8" ht="15" customHeight="1">
      <c r="C1" s="521"/>
      <c r="D1" s="522" t="s">
        <v>999</v>
      </c>
      <c r="E1" s="915" t="s">
        <v>1047</v>
      </c>
      <c r="F1" s="915"/>
      <c r="G1" s="915"/>
    </row>
    <row r="2" spans="1:8" ht="15" customHeight="1">
      <c r="C2" s="521"/>
      <c r="D2" s="521" t="s">
        <v>1000</v>
      </c>
      <c r="E2" s="916" t="s">
        <v>1001</v>
      </c>
      <c r="F2" s="916"/>
      <c r="G2" s="916"/>
    </row>
    <row r="3" spans="1:8" ht="14.25" customHeight="1">
      <c r="D3" s="916" t="s">
        <v>1002</v>
      </c>
      <c r="E3" s="916"/>
      <c r="F3" s="916"/>
      <c r="G3" s="916"/>
    </row>
    <row r="4" spans="1:8" ht="51" customHeight="1">
      <c r="A4" s="917" t="s">
        <v>1003</v>
      </c>
      <c r="B4" s="917"/>
      <c r="C4" s="917"/>
      <c r="D4" s="917"/>
      <c r="E4" s="917"/>
      <c r="F4" s="917"/>
      <c r="G4" s="917"/>
    </row>
    <row r="5" spans="1:8" s="391" customFormat="1" ht="17.25" customHeight="1">
      <c r="A5" s="398"/>
      <c r="B5" s="398"/>
      <c r="C5" s="397"/>
      <c r="D5" s="397"/>
      <c r="E5" s="399"/>
      <c r="F5" s="396"/>
      <c r="G5" s="396"/>
      <c r="H5" s="397"/>
    </row>
    <row r="6" spans="1:8" ht="11.25" customHeight="1">
      <c r="F6" s="521"/>
      <c r="G6" s="523" t="s">
        <v>35</v>
      </c>
    </row>
    <row r="7" spans="1:8" s="401" customFormat="1" ht="15.75" customHeight="1">
      <c r="A7" s="918" t="s">
        <v>36</v>
      </c>
      <c r="B7" s="918" t="s">
        <v>302</v>
      </c>
      <c r="C7" s="920" t="s">
        <v>541</v>
      </c>
      <c r="D7" s="921"/>
      <c r="E7" s="922" t="s">
        <v>100</v>
      </c>
      <c r="F7" s="924" t="s">
        <v>1004</v>
      </c>
      <c r="G7" s="922" t="s">
        <v>1005</v>
      </c>
      <c r="H7" s="524"/>
    </row>
    <row r="8" spans="1:8" s="401" customFormat="1" ht="38.25" customHeight="1">
      <c r="A8" s="919"/>
      <c r="B8" s="919"/>
      <c r="C8" s="525" t="s">
        <v>1006</v>
      </c>
      <c r="D8" s="526" t="s">
        <v>1007</v>
      </c>
      <c r="E8" s="923"/>
      <c r="F8" s="925"/>
      <c r="G8" s="926"/>
      <c r="H8" s="524"/>
    </row>
    <row r="9" spans="1:8" s="422" customFormat="1" ht="11.25">
      <c r="A9" s="527">
        <v>1</v>
      </c>
      <c r="B9" s="527">
        <v>2</v>
      </c>
      <c r="C9" s="528">
        <v>3</v>
      </c>
      <c r="D9" s="529">
        <v>4</v>
      </c>
      <c r="E9" s="528"/>
      <c r="F9" s="530">
        <v>5</v>
      </c>
      <c r="G9" s="528">
        <v>6</v>
      </c>
      <c r="H9" s="423"/>
    </row>
    <row r="10" spans="1:8" s="533" customFormat="1" ht="22.5" customHeight="1">
      <c r="A10" s="927" t="s">
        <v>143</v>
      </c>
      <c r="B10" s="928"/>
      <c r="C10" s="928"/>
      <c r="D10" s="928"/>
      <c r="E10" s="531" t="s">
        <v>0</v>
      </c>
      <c r="F10" s="532">
        <f>F14+F17+F20+F23+F26+F29+F32+F35+F38+F41+F44+F47+F50+F53+F56+F59+F62+F65+F68+F71+F74+F77+F80+F83+F86+F89</f>
        <v>45070205</v>
      </c>
      <c r="G10" s="532">
        <f>G14+G17+G20+G23+G26+G29+G32+G35+G38+G41+G44+G47+G50+G53+G56+G59+G62+G65+G68+G71+G74+G77+G80+G83+G86+G89</f>
        <v>154871730</v>
      </c>
    </row>
    <row r="11" spans="1:8" s="533" customFormat="1" ht="22.5" customHeight="1">
      <c r="A11" s="929"/>
      <c r="B11" s="930"/>
      <c r="C11" s="930"/>
      <c r="D11" s="930"/>
      <c r="E11" s="534" t="s">
        <v>1</v>
      </c>
      <c r="F11" s="532">
        <f t="shared" ref="F11:G12" si="0">F15+F18+F21+F24+F27+F30+F33+F36+F39+F42+F45+F48+F51+F54+F57+F60+F63+F66+F69+F72+F75+F78+F81+F84+F87+F90</f>
        <v>0</v>
      </c>
      <c r="G11" s="532">
        <f t="shared" si="0"/>
        <v>12900000</v>
      </c>
    </row>
    <row r="12" spans="1:8" s="533" customFormat="1" ht="22.5" customHeight="1">
      <c r="A12" s="931"/>
      <c r="B12" s="932"/>
      <c r="C12" s="932"/>
      <c r="D12" s="932"/>
      <c r="E12" s="534" t="s">
        <v>2</v>
      </c>
      <c r="F12" s="532">
        <f t="shared" si="0"/>
        <v>45070205</v>
      </c>
      <c r="G12" s="532">
        <f t="shared" si="0"/>
        <v>167771730</v>
      </c>
    </row>
    <row r="13" spans="1:8" s="533" customFormat="1" ht="9" customHeight="1">
      <c r="A13" s="933"/>
      <c r="B13" s="934"/>
      <c r="C13" s="934"/>
      <c r="D13" s="934"/>
      <c r="E13" s="934"/>
      <c r="F13" s="934"/>
      <c r="G13" s="935"/>
    </row>
    <row r="14" spans="1:8" s="541" customFormat="1" ht="18" hidden="1" customHeight="1">
      <c r="A14" s="535">
        <v>600</v>
      </c>
      <c r="B14" s="536">
        <v>60001</v>
      </c>
      <c r="C14" s="936" t="s">
        <v>1008</v>
      </c>
      <c r="D14" s="937" t="s">
        <v>787</v>
      </c>
      <c r="E14" s="537" t="s">
        <v>0</v>
      </c>
      <c r="F14" s="538">
        <v>165787</v>
      </c>
      <c r="G14" s="539">
        <v>165787</v>
      </c>
      <c r="H14" s="540"/>
    </row>
    <row r="15" spans="1:8" s="541" customFormat="1" ht="18" hidden="1" customHeight="1">
      <c r="A15" s="535"/>
      <c r="B15" s="536"/>
      <c r="C15" s="898"/>
      <c r="D15" s="938"/>
      <c r="E15" s="500" t="s">
        <v>1</v>
      </c>
      <c r="F15" s="538">
        <v>0</v>
      </c>
      <c r="G15" s="539">
        <v>0</v>
      </c>
      <c r="H15" s="540"/>
    </row>
    <row r="16" spans="1:8" s="541" customFormat="1" ht="18" hidden="1" customHeight="1">
      <c r="A16" s="535"/>
      <c r="B16" s="536"/>
      <c r="C16" s="899"/>
      <c r="D16" s="939"/>
      <c r="E16" s="500" t="s">
        <v>2</v>
      </c>
      <c r="F16" s="538">
        <f>F14+F15</f>
        <v>165787</v>
      </c>
      <c r="G16" s="538">
        <f>G14+G15</f>
        <v>165787</v>
      </c>
      <c r="H16" s="540"/>
    </row>
    <row r="17" spans="1:8" s="541" customFormat="1" ht="23.1" hidden="1" customHeight="1">
      <c r="A17" s="535"/>
      <c r="B17" s="536"/>
      <c r="C17" s="936" t="s">
        <v>1009</v>
      </c>
      <c r="D17" s="937" t="s">
        <v>787</v>
      </c>
      <c r="E17" s="537" t="s">
        <v>0</v>
      </c>
      <c r="F17" s="538">
        <v>41423</v>
      </c>
      <c r="G17" s="539">
        <v>41423</v>
      </c>
      <c r="H17" s="540"/>
    </row>
    <row r="18" spans="1:8" s="541" customFormat="1" ht="23.1" hidden="1" customHeight="1">
      <c r="A18" s="535"/>
      <c r="B18" s="536"/>
      <c r="C18" s="898"/>
      <c r="D18" s="938"/>
      <c r="E18" s="500" t="s">
        <v>1</v>
      </c>
      <c r="F18" s="538">
        <v>0</v>
      </c>
      <c r="G18" s="539">
        <v>0</v>
      </c>
      <c r="H18" s="540"/>
    </row>
    <row r="19" spans="1:8" s="541" customFormat="1" ht="23.1" hidden="1" customHeight="1">
      <c r="A19" s="535"/>
      <c r="B19" s="536"/>
      <c r="C19" s="899"/>
      <c r="D19" s="939"/>
      <c r="E19" s="500" t="s">
        <v>2</v>
      </c>
      <c r="F19" s="538">
        <f>F17+F18</f>
        <v>41423</v>
      </c>
      <c r="G19" s="538">
        <f>G17+G18</f>
        <v>41423</v>
      </c>
      <c r="H19" s="540"/>
    </row>
    <row r="20" spans="1:8" s="541" customFormat="1" ht="18" hidden="1" customHeight="1">
      <c r="A20" s="535"/>
      <c r="B20" s="536"/>
      <c r="C20" s="936" t="s">
        <v>1008</v>
      </c>
      <c r="D20" s="937" t="s">
        <v>786</v>
      </c>
      <c r="E20" s="537" t="s">
        <v>0</v>
      </c>
      <c r="F20" s="538">
        <v>1315695</v>
      </c>
      <c r="G20" s="539">
        <v>1315695</v>
      </c>
      <c r="H20" s="540"/>
    </row>
    <row r="21" spans="1:8" s="541" customFormat="1" ht="18" hidden="1" customHeight="1">
      <c r="A21" s="535"/>
      <c r="B21" s="536"/>
      <c r="C21" s="898"/>
      <c r="D21" s="938"/>
      <c r="E21" s="500" t="s">
        <v>1</v>
      </c>
      <c r="F21" s="538">
        <v>0</v>
      </c>
      <c r="G21" s="539">
        <v>0</v>
      </c>
      <c r="H21" s="540"/>
    </row>
    <row r="22" spans="1:8" s="541" customFormat="1" ht="18" hidden="1" customHeight="1">
      <c r="A22" s="535"/>
      <c r="B22" s="536"/>
      <c r="C22" s="899"/>
      <c r="D22" s="939"/>
      <c r="E22" s="500" t="s">
        <v>2</v>
      </c>
      <c r="F22" s="538">
        <f>F20+F21</f>
        <v>1315695</v>
      </c>
      <c r="G22" s="538">
        <f>G20+G21</f>
        <v>1315695</v>
      </c>
      <c r="H22" s="540"/>
    </row>
    <row r="23" spans="1:8" s="541" customFormat="1" ht="23.1" hidden="1" customHeight="1">
      <c r="A23" s="535"/>
      <c r="B23" s="536"/>
      <c r="C23" s="936" t="s">
        <v>1009</v>
      </c>
      <c r="D23" s="937" t="s">
        <v>786</v>
      </c>
      <c r="E23" s="537" t="s">
        <v>0</v>
      </c>
      <c r="F23" s="538">
        <v>248710</v>
      </c>
      <c r="G23" s="539">
        <v>248710</v>
      </c>
      <c r="H23" s="540"/>
    </row>
    <row r="24" spans="1:8" s="541" customFormat="1" ht="23.1" hidden="1" customHeight="1">
      <c r="A24" s="535"/>
      <c r="B24" s="536"/>
      <c r="C24" s="898"/>
      <c r="D24" s="938"/>
      <c r="E24" s="500" t="s">
        <v>1</v>
      </c>
      <c r="F24" s="538">
        <v>0</v>
      </c>
      <c r="G24" s="539">
        <v>0</v>
      </c>
      <c r="H24" s="540"/>
    </row>
    <row r="25" spans="1:8" s="541" customFormat="1" ht="23.1" hidden="1" customHeight="1">
      <c r="A25" s="535"/>
      <c r="B25" s="536"/>
      <c r="C25" s="899"/>
      <c r="D25" s="939"/>
      <c r="E25" s="500" t="s">
        <v>2</v>
      </c>
      <c r="F25" s="538">
        <f>F23+F24</f>
        <v>248710</v>
      </c>
      <c r="G25" s="538">
        <f>G23+G24</f>
        <v>248710</v>
      </c>
      <c r="H25" s="540"/>
    </row>
    <row r="26" spans="1:8" s="541" customFormat="1" ht="18" customHeight="1">
      <c r="A26" s="535">
        <v>600</v>
      </c>
      <c r="B26" s="542">
        <v>60013</v>
      </c>
      <c r="C26" s="936" t="s">
        <v>1010</v>
      </c>
      <c r="D26" s="937" t="s">
        <v>1011</v>
      </c>
      <c r="E26" s="543" t="s">
        <v>0</v>
      </c>
      <c r="F26" s="538">
        <v>807485</v>
      </c>
      <c r="G26" s="539">
        <v>807485</v>
      </c>
      <c r="H26" s="540"/>
    </row>
    <row r="27" spans="1:8" s="541" customFormat="1" ht="18" customHeight="1">
      <c r="A27" s="535"/>
      <c r="B27" s="536"/>
      <c r="C27" s="940"/>
      <c r="D27" s="942"/>
      <c r="E27" s="500" t="s">
        <v>1</v>
      </c>
      <c r="F27" s="538">
        <v>0</v>
      </c>
      <c r="G27" s="539">
        <v>12900000</v>
      </c>
      <c r="H27" s="540"/>
    </row>
    <row r="28" spans="1:8" s="541" customFormat="1" ht="18" customHeight="1">
      <c r="A28" s="544"/>
      <c r="B28" s="545"/>
      <c r="C28" s="941"/>
      <c r="D28" s="943"/>
      <c r="E28" s="500" t="s">
        <v>2</v>
      </c>
      <c r="F28" s="538">
        <f>F26+F27</f>
        <v>807485</v>
      </c>
      <c r="G28" s="538">
        <f>G26+G27</f>
        <v>13707485</v>
      </c>
      <c r="H28" s="540"/>
    </row>
    <row r="29" spans="1:8" s="541" customFormat="1" ht="15" hidden="1" customHeight="1">
      <c r="A29" s="546"/>
      <c r="B29" s="536"/>
      <c r="C29" s="936" t="s">
        <v>1012</v>
      </c>
      <c r="D29" s="937" t="s">
        <v>470</v>
      </c>
      <c r="E29" s="543" t="s">
        <v>0</v>
      </c>
      <c r="F29" s="538">
        <v>2818750</v>
      </c>
      <c r="G29" s="539">
        <v>11538750</v>
      </c>
      <c r="H29" s="540"/>
    </row>
    <row r="30" spans="1:8" s="541" customFormat="1" ht="15" hidden="1" customHeight="1">
      <c r="A30" s="546"/>
      <c r="B30" s="536"/>
      <c r="C30" s="898"/>
      <c r="D30" s="938"/>
      <c r="E30" s="500" t="s">
        <v>1</v>
      </c>
      <c r="F30" s="538">
        <v>0</v>
      </c>
      <c r="G30" s="539">
        <v>0</v>
      </c>
      <c r="H30" s="540"/>
    </row>
    <row r="31" spans="1:8" s="541" customFormat="1" ht="15" hidden="1" customHeight="1">
      <c r="A31" s="546"/>
      <c r="B31" s="536"/>
      <c r="C31" s="899"/>
      <c r="D31" s="939"/>
      <c r="E31" s="500" t="s">
        <v>2</v>
      </c>
      <c r="F31" s="538">
        <f>F29+F30</f>
        <v>2818750</v>
      </c>
      <c r="G31" s="538">
        <f>G29+G30</f>
        <v>11538750</v>
      </c>
      <c r="H31" s="540"/>
    </row>
    <row r="32" spans="1:8" s="541" customFormat="1" ht="20.100000000000001" hidden="1" customHeight="1">
      <c r="A32" s="535"/>
      <c r="B32" s="536"/>
      <c r="C32" s="936" t="s">
        <v>1013</v>
      </c>
      <c r="D32" s="937" t="s">
        <v>481</v>
      </c>
      <c r="E32" s="543" t="s">
        <v>0</v>
      </c>
      <c r="F32" s="538">
        <v>316417</v>
      </c>
      <c r="G32" s="539">
        <v>421889</v>
      </c>
      <c r="H32" s="540"/>
    </row>
    <row r="33" spans="1:10" s="541" customFormat="1" ht="20.100000000000001" hidden="1" customHeight="1">
      <c r="A33" s="535"/>
      <c r="B33" s="536"/>
      <c r="C33" s="898"/>
      <c r="D33" s="938"/>
      <c r="E33" s="500" t="s">
        <v>1</v>
      </c>
      <c r="F33" s="538">
        <v>0</v>
      </c>
      <c r="G33" s="539">
        <v>0</v>
      </c>
      <c r="H33" s="540"/>
    </row>
    <row r="34" spans="1:10" s="541" customFormat="1" ht="20.100000000000001" hidden="1" customHeight="1">
      <c r="A34" s="535"/>
      <c r="B34" s="536"/>
      <c r="C34" s="899"/>
      <c r="D34" s="939"/>
      <c r="E34" s="500" t="s">
        <v>2</v>
      </c>
      <c r="F34" s="538">
        <f>F32+F33</f>
        <v>316417</v>
      </c>
      <c r="G34" s="538">
        <f>G32+G33</f>
        <v>421889</v>
      </c>
      <c r="H34" s="540"/>
    </row>
    <row r="35" spans="1:10" s="541" customFormat="1" ht="15" hidden="1" customHeight="1">
      <c r="A35" s="546"/>
      <c r="B35" s="536"/>
      <c r="C35" s="936" t="s">
        <v>1014</v>
      </c>
      <c r="D35" s="937" t="s">
        <v>1015</v>
      </c>
      <c r="E35" s="543" t="s">
        <v>0</v>
      </c>
      <c r="F35" s="538">
        <v>2000000</v>
      </c>
      <c r="G35" s="539">
        <v>5000000</v>
      </c>
      <c r="H35" s="540"/>
    </row>
    <row r="36" spans="1:10" s="541" customFormat="1" ht="15" hidden="1" customHeight="1">
      <c r="A36" s="546"/>
      <c r="B36" s="536"/>
      <c r="C36" s="898"/>
      <c r="D36" s="938"/>
      <c r="E36" s="500" t="s">
        <v>1</v>
      </c>
      <c r="F36" s="538">
        <v>0</v>
      </c>
      <c r="G36" s="539">
        <v>0</v>
      </c>
      <c r="H36" s="540"/>
    </row>
    <row r="37" spans="1:10" s="541" customFormat="1" ht="15" hidden="1" customHeight="1">
      <c r="A37" s="546"/>
      <c r="B37" s="536"/>
      <c r="C37" s="899"/>
      <c r="D37" s="939"/>
      <c r="E37" s="500" t="s">
        <v>2</v>
      </c>
      <c r="F37" s="538">
        <f>F35+F36</f>
        <v>2000000</v>
      </c>
      <c r="G37" s="538">
        <f>G35+G36</f>
        <v>5000000</v>
      </c>
      <c r="H37" s="540"/>
    </row>
    <row r="38" spans="1:10" s="461" customFormat="1" ht="18.95" hidden="1" customHeight="1">
      <c r="A38" s="944"/>
      <c r="B38" s="944"/>
      <c r="C38" s="936" t="s">
        <v>1016</v>
      </c>
      <c r="D38" s="945" t="s">
        <v>1017</v>
      </c>
      <c r="E38" s="547" t="s">
        <v>0</v>
      </c>
      <c r="F38" s="548">
        <v>60000</v>
      </c>
      <c r="G38" s="549">
        <v>60000</v>
      </c>
      <c r="H38" s="550"/>
    </row>
    <row r="39" spans="1:10" s="461" customFormat="1" ht="18.95" hidden="1" customHeight="1">
      <c r="A39" s="944"/>
      <c r="B39" s="944"/>
      <c r="C39" s="898"/>
      <c r="D39" s="946"/>
      <c r="E39" s="547" t="s">
        <v>1</v>
      </c>
      <c r="F39" s="548">
        <v>0</v>
      </c>
      <c r="G39" s="549">
        <v>0</v>
      </c>
      <c r="H39" s="550"/>
      <c r="J39" s="551"/>
    </row>
    <row r="40" spans="1:10" s="461" customFormat="1" ht="18.95" hidden="1" customHeight="1">
      <c r="A40" s="944"/>
      <c r="B40" s="944"/>
      <c r="C40" s="899"/>
      <c r="D40" s="947"/>
      <c r="E40" s="547" t="s">
        <v>2</v>
      </c>
      <c r="F40" s="548">
        <f>F38+F39</f>
        <v>60000</v>
      </c>
      <c r="G40" s="549">
        <f>G38+G39</f>
        <v>60000</v>
      </c>
      <c r="H40" s="550"/>
    </row>
    <row r="41" spans="1:10" s="461" customFormat="1" ht="18.95" hidden="1" customHeight="1">
      <c r="A41" s="944"/>
      <c r="B41" s="944"/>
      <c r="C41" s="936" t="s">
        <v>1018</v>
      </c>
      <c r="D41" s="945" t="s">
        <v>1019</v>
      </c>
      <c r="E41" s="547" t="s">
        <v>0</v>
      </c>
      <c r="F41" s="548">
        <v>462629</v>
      </c>
      <c r="G41" s="549">
        <v>462629</v>
      </c>
      <c r="H41" s="550"/>
    </row>
    <row r="42" spans="1:10" s="461" customFormat="1" ht="18.95" hidden="1" customHeight="1">
      <c r="A42" s="944"/>
      <c r="B42" s="944"/>
      <c r="C42" s="898"/>
      <c r="D42" s="946"/>
      <c r="E42" s="547" t="s">
        <v>1</v>
      </c>
      <c r="F42" s="548">
        <v>0</v>
      </c>
      <c r="G42" s="549">
        <v>0</v>
      </c>
      <c r="H42" s="550"/>
      <c r="J42" s="551"/>
    </row>
    <row r="43" spans="1:10" s="461" customFormat="1" ht="18.95" hidden="1" customHeight="1">
      <c r="A43" s="944"/>
      <c r="B43" s="944"/>
      <c r="C43" s="899"/>
      <c r="D43" s="947"/>
      <c r="E43" s="547" t="s">
        <v>2</v>
      </c>
      <c r="F43" s="548">
        <f>F41+F42</f>
        <v>462629</v>
      </c>
      <c r="G43" s="549">
        <f>G41+G42</f>
        <v>462629</v>
      </c>
      <c r="H43" s="550"/>
    </row>
    <row r="44" spans="1:10" s="461" customFormat="1" ht="18.95" hidden="1" customHeight="1">
      <c r="A44" s="944"/>
      <c r="B44" s="944"/>
      <c r="C44" s="936" t="s">
        <v>1020</v>
      </c>
      <c r="D44" s="945" t="s">
        <v>1021</v>
      </c>
      <c r="E44" s="547" t="s">
        <v>0</v>
      </c>
      <c r="F44" s="548">
        <v>30295</v>
      </c>
      <c r="G44" s="549">
        <v>30295</v>
      </c>
      <c r="H44" s="550"/>
    </row>
    <row r="45" spans="1:10" s="461" customFormat="1" ht="18.95" hidden="1" customHeight="1">
      <c r="A45" s="944"/>
      <c r="B45" s="944"/>
      <c r="C45" s="898"/>
      <c r="D45" s="946"/>
      <c r="E45" s="547" t="s">
        <v>1</v>
      </c>
      <c r="F45" s="548">
        <v>0</v>
      </c>
      <c r="G45" s="549">
        <v>0</v>
      </c>
      <c r="H45" s="550"/>
      <c r="J45" s="551"/>
    </row>
    <row r="46" spans="1:10" s="461" customFormat="1" ht="18.95" hidden="1" customHeight="1">
      <c r="A46" s="944"/>
      <c r="B46" s="944"/>
      <c r="C46" s="899"/>
      <c r="D46" s="947"/>
      <c r="E46" s="547" t="s">
        <v>2</v>
      </c>
      <c r="F46" s="548">
        <f>F44+F45</f>
        <v>30295</v>
      </c>
      <c r="G46" s="549">
        <f>G44+G45</f>
        <v>30295</v>
      </c>
      <c r="H46" s="550"/>
    </row>
    <row r="47" spans="1:10" s="461" customFormat="1" ht="18.95" hidden="1" customHeight="1">
      <c r="A47" s="944"/>
      <c r="B47" s="944"/>
      <c r="C47" s="936" t="s">
        <v>1022</v>
      </c>
      <c r="D47" s="945" t="s">
        <v>1023</v>
      </c>
      <c r="E47" s="547" t="s">
        <v>0</v>
      </c>
      <c r="F47" s="548">
        <v>2500</v>
      </c>
      <c r="G47" s="549">
        <v>2500</v>
      </c>
      <c r="H47" s="550"/>
    </row>
    <row r="48" spans="1:10" s="461" customFormat="1" ht="18.95" hidden="1" customHeight="1">
      <c r="A48" s="944"/>
      <c r="B48" s="944"/>
      <c r="C48" s="898"/>
      <c r="D48" s="946"/>
      <c r="E48" s="547" t="s">
        <v>1</v>
      </c>
      <c r="F48" s="548">
        <v>0</v>
      </c>
      <c r="G48" s="549">
        <v>0</v>
      </c>
      <c r="H48" s="550"/>
      <c r="J48" s="551"/>
    </row>
    <row r="49" spans="1:10" s="461" customFormat="1" ht="18.95" hidden="1" customHeight="1">
      <c r="A49" s="944"/>
      <c r="B49" s="944"/>
      <c r="C49" s="899"/>
      <c r="D49" s="947"/>
      <c r="E49" s="547" t="s">
        <v>2</v>
      </c>
      <c r="F49" s="548">
        <f>F47+F48</f>
        <v>2500</v>
      </c>
      <c r="G49" s="549">
        <f>G47+G48</f>
        <v>2500</v>
      </c>
      <c r="H49" s="550"/>
    </row>
    <row r="50" spans="1:10" s="461" customFormat="1" ht="18.95" hidden="1" customHeight="1">
      <c r="A50" s="944"/>
      <c r="B50" s="944"/>
      <c r="C50" s="936" t="s">
        <v>1022</v>
      </c>
      <c r="D50" s="945" t="s">
        <v>1024</v>
      </c>
      <c r="E50" s="547" t="s">
        <v>0</v>
      </c>
      <c r="F50" s="548">
        <v>300000</v>
      </c>
      <c r="G50" s="549">
        <v>300000</v>
      </c>
      <c r="H50" s="550"/>
    </row>
    <row r="51" spans="1:10" s="461" customFormat="1" ht="18.95" hidden="1" customHeight="1">
      <c r="A51" s="944"/>
      <c r="B51" s="944"/>
      <c r="C51" s="898"/>
      <c r="D51" s="946"/>
      <c r="E51" s="547" t="s">
        <v>1</v>
      </c>
      <c r="F51" s="548">
        <v>0</v>
      </c>
      <c r="G51" s="549">
        <v>0</v>
      </c>
      <c r="H51" s="550"/>
      <c r="J51" s="551"/>
    </row>
    <row r="52" spans="1:10" s="461" customFormat="1" ht="18.95" hidden="1" customHeight="1">
      <c r="A52" s="944"/>
      <c r="B52" s="944"/>
      <c r="C52" s="899"/>
      <c r="D52" s="947"/>
      <c r="E52" s="547" t="s">
        <v>2</v>
      </c>
      <c r="F52" s="548">
        <f>F50+F51</f>
        <v>300000</v>
      </c>
      <c r="G52" s="549">
        <f>G50+G51</f>
        <v>300000</v>
      </c>
      <c r="H52" s="550"/>
    </row>
    <row r="53" spans="1:10" s="461" customFormat="1" ht="21.95" hidden="1" customHeight="1">
      <c r="A53" s="944"/>
      <c r="B53" s="944"/>
      <c r="C53" s="936" t="s">
        <v>1025</v>
      </c>
      <c r="D53" s="945" t="s">
        <v>1026</v>
      </c>
      <c r="E53" s="547" t="s">
        <v>0</v>
      </c>
      <c r="F53" s="548">
        <v>175595</v>
      </c>
      <c r="G53" s="549">
        <v>175595</v>
      </c>
      <c r="H53" s="550"/>
    </row>
    <row r="54" spans="1:10" s="461" customFormat="1" ht="21.95" hidden="1" customHeight="1">
      <c r="A54" s="944"/>
      <c r="B54" s="944"/>
      <c r="C54" s="898"/>
      <c r="D54" s="946"/>
      <c r="E54" s="547" t="s">
        <v>1</v>
      </c>
      <c r="F54" s="548">
        <v>0</v>
      </c>
      <c r="G54" s="549">
        <v>0</v>
      </c>
      <c r="H54" s="550"/>
      <c r="J54" s="551"/>
    </row>
    <row r="55" spans="1:10" s="461" customFormat="1" ht="21.95" hidden="1" customHeight="1">
      <c r="A55" s="944"/>
      <c r="B55" s="944"/>
      <c r="C55" s="899"/>
      <c r="D55" s="947"/>
      <c r="E55" s="547" t="s">
        <v>2</v>
      </c>
      <c r="F55" s="548">
        <f>F53+F54</f>
        <v>175595</v>
      </c>
      <c r="G55" s="549">
        <f>G53+G54</f>
        <v>175595</v>
      </c>
      <c r="H55" s="550"/>
    </row>
    <row r="56" spans="1:10" s="541" customFormat="1" ht="21.95" hidden="1" customHeight="1">
      <c r="A56" s="546"/>
      <c r="B56" s="546"/>
      <c r="C56" s="936" t="s">
        <v>1018</v>
      </c>
      <c r="D56" s="937" t="s">
        <v>1027</v>
      </c>
      <c r="E56" s="543" t="s">
        <v>0</v>
      </c>
      <c r="F56" s="538">
        <v>1887997</v>
      </c>
      <c r="G56" s="539">
        <v>35034670</v>
      </c>
      <c r="H56" s="540"/>
    </row>
    <row r="57" spans="1:10" s="541" customFormat="1" ht="21.95" hidden="1" customHeight="1">
      <c r="A57" s="546"/>
      <c r="B57" s="546"/>
      <c r="C57" s="898"/>
      <c r="D57" s="938"/>
      <c r="E57" s="500" t="s">
        <v>1</v>
      </c>
      <c r="F57" s="538">
        <v>0</v>
      </c>
      <c r="G57" s="539">
        <v>0</v>
      </c>
      <c r="H57" s="540"/>
    </row>
    <row r="58" spans="1:10" s="541" customFormat="1" ht="21.95" hidden="1" customHeight="1">
      <c r="A58" s="546"/>
      <c r="B58" s="546"/>
      <c r="C58" s="899"/>
      <c r="D58" s="939"/>
      <c r="E58" s="500" t="s">
        <v>2</v>
      </c>
      <c r="F58" s="538">
        <f>F56+F57</f>
        <v>1887997</v>
      </c>
      <c r="G58" s="538">
        <f>G56+G57</f>
        <v>35034670</v>
      </c>
      <c r="H58" s="540"/>
    </row>
    <row r="59" spans="1:10" s="541" customFormat="1" ht="18" hidden="1" customHeight="1">
      <c r="A59" s="535"/>
      <c r="B59" s="536"/>
      <c r="C59" s="936" t="s">
        <v>1028</v>
      </c>
      <c r="D59" s="937" t="s">
        <v>490</v>
      </c>
      <c r="E59" s="543" t="s">
        <v>0</v>
      </c>
      <c r="F59" s="538">
        <v>288893</v>
      </c>
      <c r="G59" s="539">
        <v>1788893</v>
      </c>
      <c r="H59" s="540"/>
    </row>
    <row r="60" spans="1:10" s="541" customFormat="1" ht="18" hidden="1" customHeight="1">
      <c r="A60" s="546"/>
      <c r="B60" s="536"/>
      <c r="C60" s="898"/>
      <c r="D60" s="938"/>
      <c r="E60" s="500" t="s">
        <v>1</v>
      </c>
      <c r="F60" s="538">
        <v>0</v>
      </c>
      <c r="G60" s="539">
        <v>0</v>
      </c>
      <c r="H60" s="540"/>
    </row>
    <row r="61" spans="1:10" s="541" customFormat="1" ht="18" hidden="1" customHeight="1">
      <c r="A61" s="546"/>
      <c r="B61" s="536"/>
      <c r="C61" s="899"/>
      <c r="D61" s="939"/>
      <c r="E61" s="500" t="s">
        <v>2</v>
      </c>
      <c r="F61" s="538">
        <f>F59+F60</f>
        <v>288893</v>
      </c>
      <c r="G61" s="538">
        <f>G59+G60</f>
        <v>1788893</v>
      </c>
      <c r="H61" s="540"/>
    </row>
    <row r="62" spans="1:10" s="541" customFormat="1" ht="27.95" hidden="1" customHeight="1">
      <c r="A62" s="546"/>
      <c r="B62" s="536"/>
      <c r="C62" s="936" t="s">
        <v>1029</v>
      </c>
      <c r="D62" s="937" t="s">
        <v>478</v>
      </c>
      <c r="E62" s="543" t="s">
        <v>0</v>
      </c>
      <c r="F62" s="538">
        <v>724880</v>
      </c>
      <c r="G62" s="539">
        <v>3807050</v>
      </c>
      <c r="H62" s="540"/>
    </row>
    <row r="63" spans="1:10" s="541" customFormat="1" ht="27.95" hidden="1" customHeight="1">
      <c r="A63" s="546"/>
      <c r="B63" s="536"/>
      <c r="C63" s="898"/>
      <c r="D63" s="938"/>
      <c r="E63" s="500" t="s">
        <v>1</v>
      </c>
      <c r="F63" s="538">
        <v>0</v>
      </c>
      <c r="G63" s="539">
        <v>0</v>
      </c>
      <c r="H63" s="540"/>
    </row>
    <row r="64" spans="1:10" s="541" customFormat="1" ht="27.95" hidden="1" customHeight="1">
      <c r="A64" s="552"/>
      <c r="B64" s="545"/>
      <c r="C64" s="899"/>
      <c r="D64" s="939"/>
      <c r="E64" s="500" t="s">
        <v>2</v>
      </c>
      <c r="F64" s="538">
        <f>F62+F63</f>
        <v>724880</v>
      </c>
      <c r="G64" s="538">
        <f>G62+G63</f>
        <v>3807050</v>
      </c>
      <c r="H64" s="540"/>
    </row>
    <row r="65" spans="1:8" s="461" customFormat="1" ht="15" hidden="1" customHeight="1">
      <c r="A65" s="553" t="s">
        <v>59</v>
      </c>
      <c r="B65" s="553" t="s">
        <v>234</v>
      </c>
      <c r="C65" s="948" t="s">
        <v>1030</v>
      </c>
      <c r="D65" s="945" t="s">
        <v>1031</v>
      </c>
      <c r="E65" s="554" t="s">
        <v>0</v>
      </c>
      <c r="F65" s="555">
        <v>850000</v>
      </c>
      <c r="G65" s="556">
        <v>850000</v>
      </c>
      <c r="H65" s="550"/>
    </row>
    <row r="66" spans="1:8" s="461" customFormat="1" ht="15" hidden="1" customHeight="1">
      <c r="A66" s="557"/>
      <c r="B66" s="557"/>
      <c r="C66" s="898"/>
      <c r="D66" s="938"/>
      <c r="E66" s="500" t="s">
        <v>1</v>
      </c>
      <c r="F66" s="555">
        <v>0</v>
      </c>
      <c r="G66" s="556">
        <v>0</v>
      </c>
      <c r="H66" s="550"/>
    </row>
    <row r="67" spans="1:8" s="461" customFormat="1" ht="15" hidden="1" customHeight="1">
      <c r="A67" s="558"/>
      <c r="B67" s="558"/>
      <c r="C67" s="899"/>
      <c r="D67" s="939"/>
      <c r="E67" s="500" t="s">
        <v>2</v>
      </c>
      <c r="F67" s="538">
        <f>F65+F66</f>
        <v>850000</v>
      </c>
      <c r="G67" s="538">
        <f>G65+G66</f>
        <v>850000</v>
      </c>
      <c r="H67" s="550"/>
    </row>
    <row r="68" spans="1:8" s="461" customFormat="1" ht="15" hidden="1" customHeight="1">
      <c r="A68" s="553" t="s">
        <v>25</v>
      </c>
      <c r="B68" s="553" t="s">
        <v>914</v>
      </c>
      <c r="C68" s="948" t="s">
        <v>1030</v>
      </c>
      <c r="D68" s="945" t="s">
        <v>1032</v>
      </c>
      <c r="E68" s="554" t="s">
        <v>0</v>
      </c>
      <c r="F68" s="555">
        <v>77000</v>
      </c>
      <c r="G68" s="556">
        <v>455000</v>
      </c>
      <c r="H68" s="550"/>
    </row>
    <row r="69" spans="1:8" s="461" customFormat="1" ht="15" hidden="1" customHeight="1">
      <c r="A69" s="557"/>
      <c r="B69" s="557"/>
      <c r="C69" s="898"/>
      <c r="D69" s="938"/>
      <c r="E69" s="500" t="s">
        <v>1</v>
      </c>
      <c r="F69" s="555">
        <v>0</v>
      </c>
      <c r="G69" s="556">
        <v>0</v>
      </c>
      <c r="H69" s="550"/>
    </row>
    <row r="70" spans="1:8" s="461" customFormat="1" ht="15" hidden="1" customHeight="1">
      <c r="A70" s="557"/>
      <c r="B70" s="558"/>
      <c r="C70" s="899"/>
      <c r="D70" s="939"/>
      <c r="E70" s="500" t="s">
        <v>2</v>
      </c>
      <c r="F70" s="538">
        <f>F68+F69</f>
        <v>77000</v>
      </c>
      <c r="G70" s="538">
        <f>G68+G69</f>
        <v>455000</v>
      </c>
      <c r="H70" s="550"/>
    </row>
    <row r="71" spans="1:8" s="461" customFormat="1" ht="15" hidden="1" customHeight="1">
      <c r="A71" s="553" t="s">
        <v>67</v>
      </c>
      <c r="B71" s="559" t="s">
        <v>1033</v>
      </c>
      <c r="C71" s="948" t="s">
        <v>1034</v>
      </c>
      <c r="D71" s="945" t="s">
        <v>1035</v>
      </c>
      <c r="E71" s="554" t="s">
        <v>0</v>
      </c>
      <c r="F71" s="555">
        <v>240000</v>
      </c>
      <c r="G71" s="556">
        <v>1090000</v>
      </c>
      <c r="H71" s="550"/>
    </row>
    <row r="72" spans="1:8" s="461" customFormat="1" ht="15" hidden="1" customHeight="1">
      <c r="A72" s="557"/>
      <c r="B72" s="560"/>
      <c r="C72" s="898"/>
      <c r="D72" s="938"/>
      <c r="E72" s="500" t="s">
        <v>1</v>
      </c>
      <c r="F72" s="555">
        <v>0</v>
      </c>
      <c r="G72" s="556">
        <v>0</v>
      </c>
      <c r="H72" s="550"/>
    </row>
    <row r="73" spans="1:8" s="461" customFormat="1" ht="15" hidden="1" customHeight="1">
      <c r="A73" s="557"/>
      <c r="B73" s="561"/>
      <c r="C73" s="899"/>
      <c r="D73" s="939"/>
      <c r="E73" s="500" t="s">
        <v>2</v>
      </c>
      <c r="F73" s="538">
        <f>F71+F72</f>
        <v>240000</v>
      </c>
      <c r="G73" s="538">
        <f>G71+G72</f>
        <v>1090000</v>
      </c>
      <c r="H73" s="550"/>
    </row>
    <row r="74" spans="1:8" s="461" customFormat="1" ht="15" hidden="1" customHeight="1">
      <c r="A74" s="557"/>
      <c r="B74" s="559" t="s">
        <v>1033</v>
      </c>
      <c r="C74" s="948" t="s">
        <v>1034</v>
      </c>
      <c r="D74" s="945" t="s">
        <v>1036</v>
      </c>
      <c r="E74" s="554" t="s">
        <v>0</v>
      </c>
      <c r="F74" s="555">
        <v>200000</v>
      </c>
      <c r="G74" s="556">
        <v>800000</v>
      </c>
      <c r="H74" s="550"/>
    </row>
    <row r="75" spans="1:8" s="461" customFormat="1" ht="15" hidden="1" customHeight="1">
      <c r="A75" s="557"/>
      <c r="B75" s="560"/>
      <c r="C75" s="898"/>
      <c r="D75" s="938"/>
      <c r="E75" s="500" t="s">
        <v>1</v>
      </c>
      <c r="F75" s="555">
        <v>0</v>
      </c>
      <c r="G75" s="556">
        <v>0</v>
      </c>
      <c r="H75" s="550"/>
    </row>
    <row r="76" spans="1:8" s="461" customFormat="1" ht="15" hidden="1" customHeight="1">
      <c r="A76" s="557"/>
      <c r="B76" s="561"/>
      <c r="C76" s="899"/>
      <c r="D76" s="939"/>
      <c r="E76" s="500" t="s">
        <v>2</v>
      </c>
      <c r="F76" s="538">
        <f>F74+F75</f>
        <v>200000</v>
      </c>
      <c r="G76" s="538">
        <f>G74+G75</f>
        <v>800000</v>
      </c>
      <c r="H76" s="550"/>
    </row>
    <row r="77" spans="1:8" s="461" customFormat="1" ht="15" hidden="1" customHeight="1">
      <c r="A77" s="557"/>
      <c r="B77" s="559" t="s">
        <v>1037</v>
      </c>
      <c r="C77" s="948" t="s">
        <v>1034</v>
      </c>
      <c r="D77" s="945" t="s">
        <v>1038</v>
      </c>
      <c r="E77" s="554" t="s">
        <v>0</v>
      </c>
      <c r="F77" s="555">
        <v>30000</v>
      </c>
      <c r="G77" s="556">
        <v>60000</v>
      </c>
      <c r="H77" s="550"/>
    </row>
    <row r="78" spans="1:8" s="461" customFormat="1" ht="15" hidden="1" customHeight="1">
      <c r="A78" s="557"/>
      <c r="B78" s="560"/>
      <c r="C78" s="898"/>
      <c r="D78" s="938"/>
      <c r="E78" s="500" t="s">
        <v>1</v>
      </c>
      <c r="F78" s="555">
        <v>0</v>
      </c>
      <c r="G78" s="556">
        <v>0</v>
      </c>
      <c r="H78" s="550"/>
    </row>
    <row r="79" spans="1:8" s="461" customFormat="1" ht="15" hidden="1" customHeight="1">
      <c r="A79" s="557"/>
      <c r="B79" s="561"/>
      <c r="C79" s="899"/>
      <c r="D79" s="939"/>
      <c r="E79" s="500" t="s">
        <v>2</v>
      </c>
      <c r="F79" s="538">
        <f>F77+F78</f>
        <v>30000</v>
      </c>
      <c r="G79" s="538">
        <f>G77+G78</f>
        <v>60000</v>
      </c>
      <c r="H79" s="550"/>
    </row>
    <row r="80" spans="1:8" s="461" customFormat="1" ht="15" hidden="1" customHeight="1">
      <c r="A80" s="557"/>
      <c r="B80" s="553" t="s">
        <v>403</v>
      </c>
      <c r="C80" s="948" t="s">
        <v>1034</v>
      </c>
      <c r="D80" s="945" t="s">
        <v>513</v>
      </c>
      <c r="E80" s="554" t="s">
        <v>0</v>
      </c>
      <c r="F80" s="555">
        <v>27877203</v>
      </c>
      <c r="G80" s="556">
        <v>55754406</v>
      </c>
      <c r="H80" s="550"/>
    </row>
    <row r="81" spans="1:14" s="461" customFormat="1" ht="15" hidden="1" customHeight="1">
      <c r="A81" s="557"/>
      <c r="B81" s="557"/>
      <c r="C81" s="898"/>
      <c r="D81" s="938"/>
      <c r="E81" s="500" t="s">
        <v>1</v>
      </c>
      <c r="F81" s="555">
        <v>0</v>
      </c>
      <c r="G81" s="556">
        <v>0</v>
      </c>
      <c r="H81" s="550"/>
    </row>
    <row r="82" spans="1:14" s="461" customFormat="1" ht="15" hidden="1" customHeight="1">
      <c r="A82" s="557"/>
      <c r="B82" s="558"/>
      <c r="C82" s="899"/>
      <c r="D82" s="939"/>
      <c r="E82" s="500" t="s">
        <v>2</v>
      </c>
      <c r="F82" s="538">
        <f>F80+F81</f>
        <v>27877203</v>
      </c>
      <c r="G82" s="538">
        <f>G80+G81</f>
        <v>55754406</v>
      </c>
      <c r="H82" s="550"/>
    </row>
    <row r="83" spans="1:14" s="461" customFormat="1" ht="15" hidden="1" customHeight="1">
      <c r="A83" s="557"/>
      <c r="B83" s="553" t="s">
        <v>410</v>
      </c>
      <c r="C83" s="948" t="s">
        <v>1039</v>
      </c>
      <c r="D83" s="945" t="s">
        <v>1040</v>
      </c>
      <c r="E83" s="554" t="s">
        <v>0</v>
      </c>
      <c r="F83" s="555">
        <v>85993</v>
      </c>
      <c r="G83" s="556">
        <v>1401000</v>
      </c>
      <c r="H83" s="550"/>
    </row>
    <row r="84" spans="1:14" s="461" customFormat="1" ht="15" hidden="1" customHeight="1">
      <c r="A84" s="557"/>
      <c r="B84" s="557"/>
      <c r="C84" s="898"/>
      <c r="D84" s="938"/>
      <c r="E84" s="500" t="s">
        <v>1</v>
      </c>
      <c r="F84" s="555">
        <v>0</v>
      </c>
      <c r="G84" s="556">
        <v>0</v>
      </c>
      <c r="H84" s="550"/>
    </row>
    <row r="85" spans="1:14" s="461" customFormat="1" ht="15" hidden="1" customHeight="1">
      <c r="A85" s="557"/>
      <c r="B85" s="557"/>
      <c r="C85" s="899"/>
      <c r="D85" s="939"/>
      <c r="E85" s="500" t="s">
        <v>2</v>
      </c>
      <c r="F85" s="538">
        <f>F83+F84</f>
        <v>85993</v>
      </c>
      <c r="G85" s="538">
        <f>G83+G84</f>
        <v>1401000</v>
      </c>
      <c r="H85" s="550"/>
    </row>
    <row r="86" spans="1:14" s="461" customFormat="1" ht="15" hidden="1" customHeight="1">
      <c r="A86" s="557"/>
      <c r="B86" s="553" t="s">
        <v>424</v>
      </c>
      <c r="C86" s="948" t="s">
        <v>1034</v>
      </c>
      <c r="D86" s="945" t="s">
        <v>1041</v>
      </c>
      <c r="E86" s="554" t="s">
        <v>0</v>
      </c>
      <c r="F86" s="555">
        <v>2662953</v>
      </c>
      <c r="G86" s="556">
        <v>17061953</v>
      </c>
      <c r="H86" s="550"/>
    </row>
    <row r="87" spans="1:14" s="461" customFormat="1" ht="15" hidden="1" customHeight="1">
      <c r="A87" s="557"/>
      <c r="B87" s="557"/>
      <c r="C87" s="898"/>
      <c r="D87" s="938"/>
      <c r="E87" s="500" t="s">
        <v>1</v>
      </c>
      <c r="F87" s="555">
        <v>0</v>
      </c>
      <c r="G87" s="556">
        <v>0</v>
      </c>
      <c r="H87" s="550"/>
    </row>
    <row r="88" spans="1:14" s="461" customFormat="1" ht="15" hidden="1" customHeight="1">
      <c r="A88" s="557"/>
      <c r="B88" s="557"/>
      <c r="C88" s="899"/>
      <c r="D88" s="939"/>
      <c r="E88" s="500" t="s">
        <v>2</v>
      </c>
      <c r="F88" s="538">
        <f>F86+F87</f>
        <v>2662953</v>
      </c>
      <c r="G88" s="538">
        <f>G86+G87</f>
        <v>17061953</v>
      </c>
      <c r="H88" s="550"/>
    </row>
    <row r="89" spans="1:14" s="461" customFormat="1" ht="15" hidden="1" customHeight="1">
      <c r="A89" s="557"/>
      <c r="B89" s="557"/>
      <c r="C89" s="949" t="s">
        <v>1042</v>
      </c>
      <c r="D89" s="951" t="s">
        <v>1043</v>
      </c>
      <c r="E89" s="562" t="s">
        <v>0</v>
      </c>
      <c r="F89" s="563">
        <v>1400000</v>
      </c>
      <c r="G89" s="564">
        <v>16198000</v>
      </c>
      <c r="H89" s="550"/>
    </row>
    <row r="90" spans="1:14" s="461" customFormat="1" ht="15" hidden="1" customHeight="1">
      <c r="A90" s="557"/>
      <c r="B90" s="557"/>
      <c r="C90" s="950"/>
      <c r="D90" s="952"/>
      <c r="E90" s="500" t="s">
        <v>1</v>
      </c>
      <c r="F90" s="555">
        <v>0</v>
      </c>
      <c r="G90" s="556">
        <v>0</v>
      </c>
      <c r="H90" s="550"/>
    </row>
    <row r="91" spans="1:14" s="461" customFormat="1" ht="15" hidden="1" customHeight="1">
      <c r="A91" s="558"/>
      <c r="B91" s="558"/>
      <c r="C91" s="950"/>
      <c r="D91" s="952"/>
      <c r="E91" s="500" t="s">
        <v>2</v>
      </c>
      <c r="F91" s="538">
        <f>F89+F90</f>
        <v>1400000</v>
      </c>
      <c r="G91" s="538">
        <f>G89+G90</f>
        <v>16198000</v>
      </c>
      <c r="H91" s="550"/>
    </row>
    <row r="92" spans="1:14" ht="12" customHeight="1">
      <c r="A92" s="508" t="s">
        <v>992</v>
      </c>
      <c r="B92" s="509"/>
      <c r="C92" s="510"/>
      <c r="D92" s="509"/>
      <c r="E92" s="509"/>
      <c r="F92" s="510"/>
      <c r="H92" s="510"/>
      <c r="I92" s="513"/>
      <c r="J92" s="513"/>
      <c r="K92" s="513"/>
      <c r="L92" s="513"/>
      <c r="M92" s="513"/>
      <c r="N92" s="513"/>
    </row>
    <row r="93" spans="1:14" ht="12" customHeight="1">
      <c r="A93" s="518" t="s">
        <v>1044</v>
      </c>
    </row>
    <row r="94" spans="1:14" s="565" customFormat="1" ht="12" customHeight="1">
      <c r="A94" s="518" t="s">
        <v>1045</v>
      </c>
      <c r="B94" s="517"/>
      <c r="C94" s="511"/>
      <c r="D94" s="511"/>
      <c r="E94" s="512"/>
      <c r="F94" s="513"/>
      <c r="G94" s="510"/>
      <c r="H94" s="510"/>
    </row>
    <row r="95" spans="1:14" ht="12" customHeight="1">
      <c r="A95" s="518" t="s">
        <v>1046</v>
      </c>
    </row>
    <row r="96" spans="1:14" ht="24.75" customHeight="1"/>
    <row r="97" spans="1:8" s="565" customFormat="1" ht="21" customHeight="1">
      <c r="A97" s="517"/>
      <c r="B97" s="517"/>
      <c r="C97" s="511"/>
      <c r="D97" s="511"/>
      <c r="E97" s="512"/>
      <c r="F97" s="513"/>
      <c r="G97" s="510"/>
      <c r="H97" s="510"/>
    </row>
    <row r="99" spans="1:8" ht="9" customHeight="1"/>
    <row r="100" spans="1:8" s="460" customFormat="1" ht="35.25" customHeight="1">
      <c r="A100" s="517"/>
      <c r="B100" s="517"/>
      <c r="C100" s="511"/>
      <c r="D100" s="511"/>
      <c r="E100" s="512"/>
      <c r="F100" s="513"/>
    </row>
    <row r="101" spans="1:8" s="566" customFormat="1" ht="22.5" customHeight="1">
      <c r="A101" s="517"/>
      <c r="B101" s="517"/>
      <c r="C101" s="511"/>
      <c r="D101" s="511"/>
      <c r="E101" s="512"/>
      <c r="F101" s="513"/>
      <c r="G101" s="400"/>
      <c r="H101" s="400"/>
    </row>
    <row r="102" spans="1:8" ht="41.25" customHeight="1"/>
    <row r="103" spans="1:8" s="460" customFormat="1" ht="21.75" customHeight="1">
      <c r="A103" s="517"/>
      <c r="B103" s="517"/>
      <c r="C103" s="511"/>
      <c r="D103" s="511"/>
      <c r="E103" s="512"/>
      <c r="F103" s="513"/>
    </row>
    <row r="104" spans="1:8" ht="21.75" customHeight="1">
      <c r="G104" s="514"/>
      <c r="H104" s="514"/>
    </row>
    <row r="105" spans="1:8" ht="24.75" customHeight="1">
      <c r="G105" s="514"/>
      <c r="H105" s="514"/>
    </row>
    <row r="106" spans="1:8" ht="12" customHeight="1">
      <c r="G106" s="514"/>
      <c r="H106" s="514"/>
    </row>
    <row r="107" spans="1:8" s="567" customFormat="1" ht="30.75" customHeight="1">
      <c r="A107" s="517"/>
      <c r="B107" s="517"/>
      <c r="C107" s="511"/>
      <c r="D107" s="511"/>
      <c r="E107" s="512"/>
      <c r="F107" s="513"/>
    </row>
    <row r="108" spans="1:8" s="460" customFormat="1" ht="21.75" customHeight="1">
      <c r="A108" s="517"/>
      <c r="B108" s="517"/>
      <c r="C108" s="511"/>
      <c r="D108" s="511"/>
      <c r="E108" s="512"/>
      <c r="F108" s="513"/>
    </row>
    <row r="109" spans="1:8" s="568" customFormat="1" ht="21.75" customHeight="1">
      <c r="A109" s="517"/>
      <c r="B109" s="517"/>
      <c r="C109" s="511"/>
      <c r="D109" s="511"/>
      <c r="E109" s="512"/>
      <c r="F109" s="513"/>
    </row>
    <row r="110" spans="1:8" s="568" customFormat="1" ht="21.75" customHeight="1">
      <c r="A110" s="517"/>
      <c r="B110" s="517"/>
      <c r="C110" s="511"/>
      <c r="D110" s="511"/>
      <c r="E110" s="512"/>
      <c r="F110" s="513"/>
    </row>
    <row r="112" spans="1:8" s="401" customFormat="1" ht="24" customHeight="1">
      <c r="A112" s="517"/>
      <c r="B112" s="517"/>
      <c r="C112" s="511"/>
      <c r="D112" s="511"/>
      <c r="E112" s="512"/>
      <c r="F112" s="513"/>
      <c r="G112" s="524"/>
      <c r="H112" s="524"/>
    </row>
    <row r="113" spans="1:8" s="401" customFormat="1" ht="24" customHeight="1">
      <c r="A113" s="517"/>
      <c r="B113" s="517"/>
      <c r="C113" s="511"/>
      <c r="D113" s="511"/>
      <c r="E113" s="512"/>
      <c r="F113" s="513"/>
      <c r="G113" s="524"/>
      <c r="H113" s="524"/>
    </row>
    <row r="114" spans="1:8" s="391" customFormat="1" ht="24" customHeight="1">
      <c r="A114" s="517"/>
      <c r="B114" s="517"/>
      <c r="C114" s="511"/>
      <c r="D114" s="511"/>
      <c r="E114" s="512"/>
      <c r="F114" s="513"/>
      <c r="G114" s="397"/>
      <c r="H114" s="397"/>
    </row>
    <row r="115" spans="1:8" s="391" customFormat="1" ht="24" customHeight="1">
      <c r="A115" s="517"/>
      <c r="B115" s="517"/>
      <c r="C115" s="511"/>
      <c r="D115" s="511"/>
      <c r="E115" s="512"/>
      <c r="F115" s="513"/>
      <c r="G115" s="397"/>
      <c r="H115" s="397"/>
    </row>
    <row r="116" spans="1:8" s="401" customFormat="1" ht="21" customHeight="1">
      <c r="A116" s="517"/>
      <c r="B116" s="517"/>
      <c r="C116" s="511"/>
      <c r="D116" s="511"/>
      <c r="E116" s="512"/>
      <c r="F116" s="513"/>
      <c r="G116" s="524"/>
      <c r="H116" s="524"/>
    </row>
    <row r="117" spans="1:8" ht="19.5" customHeight="1"/>
    <row r="118" spans="1:8" ht="21.75" customHeight="1"/>
  </sheetData>
  <sheetProtection algorithmName="SHA-512" hashValue="Y667Jc4pWjKafRwH4MYcMHDHU+hQekY/4w6aZ322k6SugumJBirJszTwEoZnR/F8fRflgWBeNYiLg2ZzvJcpcQ==" saltValue="6adyNSu/gSnhEtr7+zqgeA==" spinCount="100000" sheet="1" objects="1" scenarios="1"/>
  <mergeCells count="76">
    <mergeCell ref="C83:C85"/>
    <mergeCell ref="D83:D85"/>
    <mergeCell ref="C86:C88"/>
    <mergeCell ref="D86:D88"/>
    <mergeCell ref="C89:C91"/>
    <mergeCell ref="D89:D91"/>
    <mergeCell ref="C74:C76"/>
    <mergeCell ref="D74:D76"/>
    <mergeCell ref="C77:C79"/>
    <mergeCell ref="D77:D79"/>
    <mergeCell ref="C80:C82"/>
    <mergeCell ref="D80:D82"/>
    <mergeCell ref="C65:C67"/>
    <mergeCell ref="D65:D67"/>
    <mergeCell ref="C68:C70"/>
    <mergeCell ref="D68:D70"/>
    <mergeCell ref="C71:C73"/>
    <mergeCell ref="D71:D73"/>
    <mergeCell ref="C56:C58"/>
    <mergeCell ref="D56:D58"/>
    <mergeCell ref="C59:C61"/>
    <mergeCell ref="D59:D61"/>
    <mergeCell ref="C62:C64"/>
    <mergeCell ref="D62:D64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C29:C31"/>
    <mergeCell ref="D29:D31"/>
    <mergeCell ref="C32:C34"/>
    <mergeCell ref="D32:D34"/>
    <mergeCell ref="C35:C37"/>
    <mergeCell ref="D35:D37"/>
    <mergeCell ref="C20:C22"/>
    <mergeCell ref="D20:D22"/>
    <mergeCell ref="C23:C25"/>
    <mergeCell ref="D23:D25"/>
    <mergeCell ref="C26:C28"/>
    <mergeCell ref="D26:D28"/>
    <mergeCell ref="A10:D12"/>
    <mergeCell ref="A13:G13"/>
    <mergeCell ref="C14:C16"/>
    <mergeCell ref="D14:D16"/>
    <mergeCell ref="C17:C19"/>
    <mergeCell ref="D17:D19"/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view="pageBreakPreview" zoomScaleNormal="100" zoomScaleSheetLayoutView="100" workbookViewId="0">
      <selection activeCell="C16" sqref="C16"/>
    </sheetView>
  </sheetViews>
  <sheetFormatPr defaultRowHeight="12.75"/>
  <cols>
    <col min="1" max="1" width="7.625" style="55" customWidth="1"/>
    <col min="2" max="2" width="7.125" style="41" customWidth="1"/>
    <col min="3" max="3" width="36.625" style="42" customWidth="1"/>
    <col min="4" max="4" width="13.25" style="42" customWidth="1"/>
    <col min="5" max="5" width="10.875" style="42" customWidth="1"/>
    <col min="6" max="6" width="10.5" style="42" customWidth="1"/>
    <col min="7" max="7" width="13.25" style="42" customWidth="1"/>
    <col min="8" max="8" width="13.125" style="133" bestFit="1" customWidth="1"/>
    <col min="9" max="9" width="10.75" style="133" bestFit="1" customWidth="1"/>
    <col min="10" max="10" width="9.875" style="133" bestFit="1" customWidth="1"/>
    <col min="11" max="11" width="13.125" style="133" bestFit="1" customWidth="1"/>
    <col min="12" max="12" width="9" style="133"/>
    <col min="13" max="16384" width="9" style="42"/>
  </cols>
  <sheetData>
    <row r="1" spans="1:12">
      <c r="A1" s="40"/>
      <c r="D1" s="43"/>
      <c r="E1" s="44" t="s">
        <v>125</v>
      </c>
      <c r="F1" s="43"/>
      <c r="G1" s="43"/>
    </row>
    <row r="2" spans="1:12">
      <c r="A2" s="40"/>
      <c r="D2" s="43"/>
      <c r="E2" s="44" t="s">
        <v>122</v>
      </c>
      <c r="F2" s="43"/>
      <c r="G2" s="43"/>
    </row>
    <row r="3" spans="1:12">
      <c r="A3" s="40"/>
      <c r="D3" s="43"/>
      <c r="E3" s="44" t="s">
        <v>126</v>
      </c>
      <c r="F3" s="43"/>
      <c r="G3" s="43"/>
    </row>
    <row r="4" spans="1:12" ht="6" customHeight="1">
      <c r="A4" s="40"/>
      <c r="D4" s="43"/>
      <c r="E4" s="43"/>
      <c r="F4" s="43"/>
      <c r="G4" s="43"/>
    </row>
    <row r="5" spans="1:12" ht="48.75" customHeight="1">
      <c r="A5" s="620" t="s">
        <v>109</v>
      </c>
      <c r="B5" s="620"/>
      <c r="C5" s="620"/>
      <c r="D5" s="620"/>
      <c r="E5" s="620"/>
      <c r="F5" s="620"/>
      <c r="G5" s="620"/>
    </row>
    <row r="6" spans="1:12" ht="9.75" customHeight="1">
      <c r="A6" s="40"/>
      <c r="D6" s="43"/>
      <c r="E6" s="43"/>
      <c r="F6" s="43"/>
      <c r="G6" s="138" t="s">
        <v>35</v>
      </c>
    </row>
    <row r="7" spans="1:12" ht="34.5" customHeight="1">
      <c r="A7" s="45" t="s">
        <v>75</v>
      </c>
      <c r="B7" s="45" t="s">
        <v>76</v>
      </c>
      <c r="C7" s="46" t="s">
        <v>37</v>
      </c>
      <c r="D7" s="47" t="s">
        <v>101</v>
      </c>
      <c r="E7" s="47" t="s">
        <v>77</v>
      </c>
      <c r="F7" s="47" t="s">
        <v>78</v>
      </c>
      <c r="G7" s="47" t="s">
        <v>79</v>
      </c>
      <c r="H7" s="134"/>
      <c r="I7" s="134"/>
      <c r="J7" s="134"/>
      <c r="K7" s="134"/>
    </row>
    <row r="8" spans="1:12">
      <c r="A8" s="48" t="s">
        <v>72</v>
      </c>
      <c r="B8" s="49" t="s">
        <v>73</v>
      </c>
      <c r="C8" s="50" t="s">
        <v>74</v>
      </c>
      <c r="D8" s="51" t="s">
        <v>80</v>
      </c>
      <c r="E8" s="51" t="s">
        <v>81</v>
      </c>
      <c r="F8" s="51" t="s">
        <v>82</v>
      </c>
      <c r="G8" s="51" t="s">
        <v>83</v>
      </c>
      <c r="H8" s="135"/>
      <c r="I8" s="135"/>
      <c r="J8" s="135"/>
      <c r="K8" s="135"/>
    </row>
    <row r="9" spans="1:12" s="54" customFormat="1" ht="18" customHeight="1">
      <c r="A9" s="52"/>
      <c r="B9" s="52"/>
      <c r="C9" s="53" t="s">
        <v>84</v>
      </c>
      <c r="D9" s="73">
        <v>1902111849.5</v>
      </c>
      <c r="E9" s="74">
        <f>E10+E22+E25</f>
        <v>21075902</v>
      </c>
      <c r="F9" s="74">
        <f>F10+F22+F25</f>
        <v>6118285</v>
      </c>
      <c r="G9" s="74">
        <f>D9+E9-F9</f>
        <v>1917069466.5</v>
      </c>
      <c r="H9" s="136"/>
      <c r="I9" s="136"/>
      <c r="J9" s="136"/>
      <c r="K9" s="136"/>
      <c r="L9" s="137"/>
    </row>
    <row r="10" spans="1:12" s="57" customFormat="1" ht="18" customHeight="1">
      <c r="A10" s="123">
        <v>758</v>
      </c>
      <c r="B10" s="123" t="s">
        <v>98</v>
      </c>
      <c r="C10" s="129" t="s">
        <v>58</v>
      </c>
      <c r="D10" s="120">
        <v>871944180</v>
      </c>
      <c r="E10" s="120">
        <f>E11+E13+E15+E20</f>
        <v>19974317</v>
      </c>
      <c r="F10" s="120">
        <f>F11+F13+F15+F20</f>
        <v>6118285</v>
      </c>
      <c r="G10" s="120">
        <f>D10+E10-F10</f>
        <v>885800212</v>
      </c>
      <c r="H10" s="119"/>
      <c r="I10" s="119"/>
      <c r="J10" s="119"/>
      <c r="K10" s="119"/>
      <c r="L10" s="119"/>
    </row>
    <row r="11" spans="1:12" s="56" customFormat="1" ht="30.75" customHeight="1">
      <c r="A11" s="127">
        <v>75801</v>
      </c>
      <c r="B11" s="127" t="s">
        <v>98</v>
      </c>
      <c r="C11" s="130" t="s">
        <v>111</v>
      </c>
      <c r="D11" s="128">
        <v>99914568</v>
      </c>
      <c r="E11" s="128">
        <f>E12</f>
        <v>13986855</v>
      </c>
      <c r="F11" s="128">
        <f>F12</f>
        <v>0</v>
      </c>
      <c r="G11" s="128">
        <f t="shared" ref="G11:G27" si="0">D11+E11-F11</f>
        <v>113901423</v>
      </c>
      <c r="H11" s="75"/>
      <c r="I11" s="75"/>
      <c r="J11" s="75"/>
      <c r="K11" s="75"/>
      <c r="L11" s="75"/>
    </row>
    <row r="12" spans="1:12" s="57" customFormat="1" ht="18" customHeight="1">
      <c r="A12" s="124" t="s">
        <v>98</v>
      </c>
      <c r="B12" s="124">
        <v>2920</v>
      </c>
      <c r="C12" s="131" t="s">
        <v>112</v>
      </c>
      <c r="D12" s="121">
        <v>99914568</v>
      </c>
      <c r="E12" s="121">
        <v>13986855</v>
      </c>
      <c r="F12" s="121">
        <v>0</v>
      </c>
      <c r="G12" s="121">
        <f t="shared" si="0"/>
        <v>113901423</v>
      </c>
      <c r="H12" s="119"/>
      <c r="I12" s="119"/>
      <c r="J12" s="119"/>
      <c r="K12" s="119"/>
      <c r="L12" s="119"/>
    </row>
    <row r="13" spans="1:12" s="56" customFormat="1" ht="30" customHeight="1">
      <c r="A13" s="127">
        <v>75806</v>
      </c>
      <c r="B13" s="127" t="s">
        <v>98</v>
      </c>
      <c r="C13" s="130" t="s">
        <v>113</v>
      </c>
      <c r="D13" s="128">
        <v>0</v>
      </c>
      <c r="E13" s="128">
        <f>E14</f>
        <v>5343433</v>
      </c>
      <c r="F13" s="128">
        <f>F14</f>
        <v>0</v>
      </c>
      <c r="G13" s="128">
        <f t="shared" si="0"/>
        <v>5343433</v>
      </c>
      <c r="H13" s="75"/>
      <c r="I13" s="75"/>
      <c r="J13" s="75"/>
      <c r="K13" s="75"/>
      <c r="L13" s="75"/>
    </row>
    <row r="14" spans="1:12" s="57" customFormat="1" ht="20.25" customHeight="1">
      <c r="A14" s="124" t="s">
        <v>98</v>
      </c>
      <c r="B14" s="124">
        <v>2920</v>
      </c>
      <c r="C14" s="131" t="s">
        <v>112</v>
      </c>
      <c r="D14" s="121">
        <v>0</v>
      </c>
      <c r="E14" s="121">
        <v>5343433</v>
      </c>
      <c r="F14" s="121">
        <v>0</v>
      </c>
      <c r="G14" s="121">
        <f t="shared" si="0"/>
        <v>5343433</v>
      </c>
      <c r="H14" s="119"/>
      <c r="I14" s="119"/>
      <c r="J14" s="119"/>
      <c r="K14" s="119"/>
      <c r="L14" s="119"/>
    </row>
    <row r="15" spans="1:12" s="56" customFormat="1" ht="40.5" customHeight="1">
      <c r="A15" s="127">
        <v>75865</v>
      </c>
      <c r="B15" s="127" t="s">
        <v>98</v>
      </c>
      <c r="C15" s="130" t="s">
        <v>114</v>
      </c>
      <c r="D15" s="128">
        <v>145849531</v>
      </c>
      <c r="E15" s="128">
        <f>SUM(E16:E19)</f>
        <v>0</v>
      </c>
      <c r="F15" s="128">
        <f>SUM(F16:F19)</f>
        <v>6118285</v>
      </c>
      <c r="G15" s="128">
        <f t="shared" si="0"/>
        <v>139731246</v>
      </c>
      <c r="H15" s="75"/>
      <c r="I15" s="75"/>
      <c r="J15" s="75"/>
      <c r="K15" s="75"/>
      <c r="L15" s="75"/>
    </row>
    <row r="16" spans="1:12" s="57" customFormat="1" ht="81.75" customHeight="1">
      <c r="A16" s="124" t="s">
        <v>98</v>
      </c>
      <c r="B16" s="124">
        <v>2057</v>
      </c>
      <c r="C16" s="131" t="s">
        <v>115</v>
      </c>
      <c r="D16" s="121">
        <v>16965447</v>
      </c>
      <c r="E16" s="121">
        <v>0</v>
      </c>
      <c r="F16" s="121">
        <v>119256</v>
      </c>
      <c r="G16" s="121">
        <f t="shared" si="0"/>
        <v>16846191</v>
      </c>
      <c r="H16" s="119"/>
      <c r="I16" s="119"/>
      <c r="J16" s="119"/>
      <c r="K16" s="119"/>
      <c r="L16" s="119"/>
    </row>
    <row r="17" spans="1:12" s="57" customFormat="1" ht="81.75" customHeight="1">
      <c r="A17" s="124" t="s">
        <v>98</v>
      </c>
      <c r="B17" s="124">
        <v>2059</v>
      </c>
      <c r="C17" s="131" t="s">
        <v>115</v>
      </c>
      <c r="D17" s="121">
        <v>177957</v>
      </c>
      <c r="E17" s="121">
        <v>0</v>
      </c>
      <c r="F17" s="121">
        <v>14029</v>
      </c>
      <c r="G17" s="121">
        <f t="shared" si="0"/>
        <v>163928</v>
      </c>
      <c r="H17" s="119"/>
      <c r="I17" s="119"/>
      <c r="J17" s="119"/>
      <c r="K17" s="119"/>
      <c r="L17" s="119"/>
    </row>
    <row r="18" spans="1:12" s="57" customFormat="1" ht="81.75" customHeight="1">
      <c r="A18" s="124" t="s">
        <v>98</v>
      </c>
      <c r="B18" s="124">
        <v>6257</v>
      </c>
      <c r="C18" s="131" t="s">
        <v>116</v>
      </c>
      <c r="D18" s="121">
        <v>110854494</v>
      </c>
      <c r="E18" s="121">
        <v>0</v>
      </c>
      <c r="F18" s="121">
        <v>5355000</v>
      </c>
      <c r="G18" s="121">
        <f t="shared" si="0"/>
        <v>105499494</v>
      </c>
      <c r="H18" s="119"/>
      <c r="I18" s="119"/>
      <c r="J18" s="119"/>
      <c r="K18" s="119"/>
      <c r="L18" s="119"/>
    </row>
    <row r="19" spans="1:12" s="57" customFormat="1" ht="81.75" customHeight="1">
      <c r="A19" s="124" t="s">
        <v>98</v>
      </c>
      <c r="B19" s="124">
        <v>6259</v>
      </c>
      <c r="C19" s="131" t="s">
        <v>116</v>
      </c>
      <c r="D19" s="121">
        <v>11378935</v>
      </c>
      <c r="E19" s="121">
        <v>0</v>
      </c>
      <c r="F19" s="121">
        <v>630000</v>
      </c>
      <c r="G19" s="121">
        <f t="shared" si="0"/>
        <v>10748935</v>
      </c>
      <c r="H19" s="119"/>
      <c r="I19" s="119"/>
      <c r="J19" s="119"/>
      <c r="K19" s="119"/>
      <c r="L19" s="119"/>
    </row>
    <row r="20" spans="1:12" s="56" customFormat="1" ht="42" customHeight="1">
      <c r="A20" s="127">
        <v>75866</v>
      </c>
      <c r="B20" s="127" t="s">
        <v>98</v>
      </c>
      <c r="C20" s="130" t="s">
        <v>117</v>
      </c>
      <c r="D20" s="128">
        <v>129596761</v>
      </c>
      <c r="E20" s="128">
        <f>E21</f>
        <v>644029</v>
      </c>
      <c r="F20" s="128">
        <v>0</v>
      </c>
      <c r="G20" s="128">
        <f t="shared" si="0"/>
        <v>130240790</v>
      </c>
      <c r="H20" s="75"/>
      <c r="I20" s="75"/>
      <c r="J20" s="75"/>
      <c r="K20" s="75"/>
      <c r="L20" s="75"/>
    </row>
    <row r="21" spans="1:12" s="57" customFormat="1" ht="89.25">
      <c r="A21" s="124" t="s">
        <v>98</v>
      </c>
      <c r="B21" s="124">
        <v>2009</v>
      </c>
      <c r="C21" s="131" t="s">
        <v>102</v>
      </c>
      <c r="D21" s="121">
        <v>4568713</v>
      </c>
      <c r="E21" s="121">
        <v>644029</v>
      </c>
      <c r="F21" s="121">
        <v>0</v>
      </c>
      <c r="G21" s="121">
        <f t="shared" si="0"/>
        <v>5212742</v>
      </c>
      <c r="H21" s="119"/>
      <c r="I21" s="119"/>
      <c r="J21" s="119"/>
      <c r="K21" s="119"/>
      <c r="L21" s="119"/>
    </row>
    <row r="22" spans="1:12" s="56" customFormat="1" ht="15.75" customHeight="1">
      <c r="A22" s="123">
        <v>851</v>
      </c>
      <c r="B22" s="123" t="s">
        <v>98</v>
      </c>
      <c r="C22" s="129" t="s">
        <v>62</v>
      </c>
      <c r="D22" s="120">
        <v>24978755</v>
      </c>
      <c r="E22" s="120">
        <f>E23</f>
        <v>1095565</v>
      </c>
      <c r="F22" s="120">
        <f>F23</f>
        <v>0</v>
      </c>
      <c r="G22" s="120">
        <f t="shared" si="0"/>
        <v>26074320</v>
      </c>
      <c r="H22" s="75"/>
      <c r="I22" s="75"/>
      <c r="J22" s="75"/>
      <c r="K22" s="75"/>
      <c r="L22" s="75"/>
    </row>
    <row r="23" spans="1:12" s="56" customFormat="1" ht="15.75" customHeight="1">
      <c r="A23" s="127">
        <v>85195</v>
      </c>
      <c r="B23" s="127" t="s">
        <v>98</v>
      </c>
      <c r="C23" s="130" t="s">
        <v>103</v>
      </c>
      <c r="D23" s="128">
        <v>387755</v>
      </c>
      <c r="E23" s="128">
        <f>E24</f>
        <v>1095565</v>
      </c>
      <c r="F23" s="128">
        <f>F24</f>
        <v>0</v>
      </c>
      <c r="G23" s="128">
        <f t="shared" si="0"/>
        <v>1483320</v>
      </c>
      <c r="H23" s="75"/>
      <c r="I23" s="75"/>
      <c r="J23" s="75"/>
      <c r="K23" s="75"/>
      <c r="L23" s="75"/>
    </row>
    <row r="24" spans="1:12" s="57" customFormat="1" ht="84" customHeight="1">
      <c r="A24" s="124" t="s">
        <v>98</v>
      </c>
      <c r="B24" s="124">
        <v>2008</v>
      </c>
      <c r="C24" s="131" t="s">
        <v>102</v>
      </c>
      <c r="D24" s="121">
        <v>0</v>
      </c>
      <c r="E24" s="121">
        <v>1095565</v>
      </c>
      <c r="F24" s="121">
        <v>0</v>
      </c>
      <c r="G24" s="121">
        <f t="shared" si="0"/>
        <v>1095565</v>
      </c>
      <c r="H24" s="119"/>
      <c r="I24" s="119"/>
      <c r="J24" s="119"/>
      <c r="K24" s="119"/>
      <c r="L24" s="119"/>
    </row>
    <row r="25" spans="1:12" s="56" customFormat="1" ht="41.25" customHeight="1">
      <c r="A25" s="123">
        <v>925</v>
      </c>
      <c r="B25" s="123" t="s">
        <v>98</v>
      </c>
      <c r="C25" s="129" t="s">
        <v>69</v>
      </c>
      <c r="D25" s="120">
        <v>2309861</v>
      </c>
      <c r="E25" s="120">
        <f>E26</f>
        <v>6020</v>
      </c>
      <c r="F25" s="120">
        <f>F26</f>
        <v>0</v>
      </c>
      <c r="G25" s="120">
        <f t="shared" si="0"/>
        <v>2315881</v>
      </c>
      <c r="H25" s="75"/>
      <c r="I25" s="75"/>
      <c r="J25" s="75"/>
      <c r="K25" s="75"/>
      <c r="L25" s="75"/>
    </row>
    <row r="26" spans="1:12" s="56" customFormat="1" ht="16.5" customHeight="1">
      <c r="A26" s="127">
        <v>92502</v>
      </c>
      <c r="B26" s="127" t="s">
        <v>98</v>
      </c>
      <c r="C26" s="130" t="s">
        <v>118</v>
      </c>
      <c r="D26" s="128">
        <v>2309861</v>
      </c>
      <c r="E26" s="128">
        <f>E27</f>
        <v>6020</v>
      </c>
      <c r="F26" s="128">
        <f>F27</f>
        <v>0</v>
      </c>
      <c r="G26" s="128">
        <f t="shared" si="0"/>
        <v>2315881</v>
      </c>
      <c r="H26" s="75"/>
      <c r="I26" s="75"/>
      <c r="J26" s="75"/>
      <c r="K26" s="75"/>
      <c r="L26" s="75"/>
    </row>
    <row r="27" spans="1:12" s="57" customFormat="1" ht="16.5" customHeight="1">
      <c r="A27" s="125" t="s">
        <v>98</v>
      </c>
      <c r="B27" s="126" t="s">
        <v>120</v>
      </c>
      <c r="C27" s="132" t="s">
        <v>119</v>
      </c>
      <c r="D27" s="122">
        <v>60000</v>
      </c>
      <c r="E27" s="122">
        <v>6020</v>
      </c>
      <c r="F27" s="122">
        <v>0</v>
      </c>
      <c r="G27" s="122">
        <f t="shared" si="0"/>
        <v>66020</v>
      </c>
      <c r="H27" s="119"/>
      <c r="I27" s="119"/>
      <c r="J27" s="119"/>
      <c r="K27" s="119"/>
      <c r="L27" s="119"/>
    </row>
    <row r="28" spans="1:12" s="57" customFormat="1">
      <c r="A28" s="118"/>
      <c r="B28" s="41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57" customFormat="1">
      <c r="A29" s="118"/>
      <c r="B29" s="41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s="57" customFormat="1">
      <c r="A30" s="118"/>
      <c r="B30" s="41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s="57" customFormat="1">
      <c r="A31" s="118"/>
      <c r="B31" s="41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57" customFormat="1">
      <c r="A32" s="118"/>
      <c r="B32" s="41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s="57" customFormat="1">
      <c r="A33" s="118"/>
      <c r="B33" s="41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s="57" customFormat="1">
      <c r="A34" s="118"/>
      <c r="B34" s="41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s="57" customFormat="1">
      <c r="A35" s="118"/>
      <c r="B35" s="41"/>
      <c r="H35" s="119"/>
      <c r="I35" s="119"/>
      <c r="J35" s="119"/>
      <c r="K35" s="119"/>
      <c r="L35" s="119"/>
    </row>
    <row r="36" spans="1:12" s="57" customFormat="1">
      <c r="A36" s="118"/>
      <c r="B36" s="41"/>
      <c r="H36" s="119"/>
      <c r="I36" s="119"/>
      <c r="J36" s="119"/>
      <c r="K36" s="119"/>
      <c r="L36" s="119"/>
    </row>
  </sheetData>
  <sheetProtection algorithmName="SHA-512" hashValue="jd5iD+I09JQ7AlETV/PWbCgnAe5EBr1pzWJHOe5eyb6C6zpYA1lcHuBYn85HM+htNbkj5aE6BmkQxq41WiczaQ==" saltValue="WqSU+aqHXsaV/JFyynhmdw==" spinCount="100000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3195-D6F0-4F8A-B55D-33D5B1E6E3D8}">
  <dimension ref="A1:IV421"/>
  <sheetViews>
    <sheetView view="pageBreakPreview" zoomScaleNormal="100" zoomScaleSheetLayoutView="100" workbookViewId="0">
      <selection activeCell="B414" sqref="B414:B416"/>
    </sheetView>
  </sheetViews>
  <sheetFormatPr defaultRowHeight="12.75"/>
  <cols>
    <col min="1" max="1" width="7" style="139" customWidth="1"/>
    <col min="2" max="2" width="31.5" style="140" customWidth="1"/>
    <col min="3" max="3" width="3" style="139" customWidth="1"/>
    <col min="4" max="4" width="14.875" style="140" customWidth="1"/>
    <col min="5" max="5" width="15" style="140" customWidth="1"/>
    <col min="6" max="6" width="13.625" style="140" customWidth="1"/>
    <col min="7" max="7" width="13.25" style="140" customWidth="1"/>
    <col min="8" max="8" width="13.375" style="140" customWidth="1"/>
    <col min="9" max="9" width="13.25" style="140" customWidth="1"/>
    <col min="10" max="10" width="11.25" style="140" customWidth="1"/>
    <col min="11" max="11" width="13.375" style="140" customWidth="1"/>
    <col min="12" max="12" width="13.5" style="140" customWidth="1"/>
    <col min="13" max="13" width="13.75" style="140" customWidth="1"/>
    <col min="14" max="14" width="14.25" style="140" customWidth="1"/>
    <col min="15" max="15" width="13.75" style="140" customWidth="1"/>
    <col min="16" max="16" width="12.25" style="140" customWidth="1"/>
    <col min="17" max="256" width="9" style="140"/>
    <col min="257" max="257" width="7" style="140" customWidth="1"/>
    <col min="258" max="258" width="31.5" style="140" customWidth="1"/>
    <col min="259" max="259" width="3" style="140" customWidth="1"/>
    <col min="260" max="260" width="14.875" style="140" customWidth="1"/>
    <col min="261" max="261" width="15" style="140" customWidth="1"/>
    <col min="262" max="262" width="13.625" style="140" customWidth="1"/>
    <col min="263" max="263" width="13.25" style="140" customWidth="1"/>
    <col min="264" max="264" width="13.375" style="140" customWidth="1"/>
    <col min="265" max="265" width="13.25" style="140" customWidth="1"/>
    <col min="266" max="266" width="11.25" style="140" customWidth="1"/>
    <col min="267" max="267" width="13.375" style="140" customWidth="1"/>
    <col min="268" max="268" width="13.5" style="140" customWidth="1"/>
    <col min="269" max="269" width="13.75" style="140" customWidth="1"/>
    <col min="270" max="270" width="14.25" style="140" customWidth="1"/>
    <col min="271" max="271" width="13.75" style="140" customWidth="1"/>
    <col min="272" max="272" width="12.25" style="140" customWidth="1"/>
    <col min="273" max="512" width="9" style="140"/>
    <col min="513" max="513" width="7" style="140" customWidth="1"/>
    <col min="514" max="514" width="31.5" style="140" customWidth="1"/>
    <col min="515" max="515" width="3" style="140" customWidth="1"/>
    <col min="516" max="516" width="14.875" style="140" customWidth="1"/>
    <col min="517" max="517" width="15" style="140" customWidth="1"/>
    <col min="518" max="518" width="13.625" style="140" customWidth="1"/>
    <col min="519" max="519" width="13.25" style="140" customWidth="1"/>
    <col min="520" max="520" width="13.375" style="140" customWidth="1"/>
    <col min="521" max="521" width="13.25" style="140" customWidth="1"/>
    <col min="522" max="522" width="11.25" style="140" customWidth="1"/>
    <col min="523" max="523" width="13.375" style="140" customWidth="1"/>
    <col min="524" max="524" width="13.5" style="140" customWidth="1"/>
    <col min="525" max="525" width="13.75" style="140" customWidth="1"/>
    <col min="526" max="526" width="14.25" style="140" customWidth="1"/>
    <col min="527" max="527" width="13.75" style="140" customWidth="1"/>
    <col min="528" max="528" width="12.25" style="140" customWidth="1"/>
    <col min="529" max="768" width="9" style="140"/>
    <col min="769" max="769" width="7" style="140" customWidth="1"/>
    <col min="770" max="770" width="31.5" style="140" customWidth="1"/>
    <col min="771" max="771" width="3" style="140" customWidth="1"/>
    <col min="772" max="772" width="14.875" style="140" customWidth="1"/>
    <col min="773" max="773" width="15" style="140" customWidth="1"/>
    <col min="774" max="774" width="13.625" style="140" customWidth="1"/>
    <col min="775" max="775" width="13.25" style="140" customWidth="1"/>
    <col min="776" max="776" width="13.375" style="140" customWidth="1"/>
    <col min="777" max="777" width="13.25" style="140" customWidth="1"/>
    <col min="778" max="778" width="11.25" style="140" customWidth="1"/>
    <col min="779" max="779" width="13.375" style="140" customWidth="1"/>
    <col min="780" max="780" width="13.5" style="140" customWidth="1"/>
    <col min="781" max="781" width="13.75" style="140" customWidth="1"/>
    <col min="782" max="782" width="14.25" style="140" customWidth="1"/>
    <col min="783" max="783" width="13.75" style="140" customWidth="1"/>
    <col min="784" max="784" width="12.25" style="140" customWidth="1"/>
    <col min="785" max="1024" width="9" style="140"/>
    <col min="1025" max="1025" width="7" style="140" customWidth="1"/>
    <col min="1026" max="1026" width="31.5" style="140" customWidth="1"/>
    <col min="1027" max="1027" width="3" style="140" customWidth="1"/>
    <col min="1028" max="1028" width="14.875" style="140" customWidth="1"/>
    <col min="1029" max="1029" width="15" style="140" customWidth="1"/>
    <col min="1030" max="1030" width="13.625" style="140" customWidth="1"/>
    <col min="1031" max="1031" width="13.25" style="140" customWidth="1"/>
    <col min="1032" max="1032" width="13.375" style="140" customWidth="1"/>
    <col min="1033" max="1033" width="13.25" style="140" customWidth="1"/>
    <col min="1034" max="1034" width="11.25" style="140" customWidth="1"/>
    <col min="1035" max="1035" width="13.375" style="140" customWidth="1"/>
    <col min="1036" max="1036" width="13.5" style="140" customWidth="1"/>
    <col min="1037" max="1037" width="13.75" style="140" customWidth="1"/>
    <col min="1038" max="1038" width="14.25" style="140" customWidth="1"/>
    <col min="1039" max="1039" width="13.75" style="140" customWidth="1"/>
    <col min="1040" max="1040" width="12.25" style="140" customWidth="1"/>
    <col min="1041" max="1280" width="9" style="140"/>
    <col min="1281" max="1281" width="7" style="140" customWidth="1"/>
    <col min="1282" max="1282" width="31.5" style="140" customWidth="1"/>
    <col min="1283" max="1283" width="3" style="140" customWidth="1"/>
    <col min="1284" max="1284" width="14.875" style="140" customWidth="1"/>
    <col min="1285" max="1285" width="15" style="140" customWidth="1"/>
    <col min="1286" max="1286" width="13.625" style="140" customWidth="1"/>
    <col min="1287" max="1287" width="13.25" style="140" customWidth="1"/>
    <col min="1288" max="1288" width="13.375" style="140" customWidth="1"/>
    <col min="1289" max="1289" width="13.25" style="140" customWidth="1"/>
    <col min="1290" max="1290" width="11.25" style="140" customWidth="1"/>
    <col min="1291" max="1291" width="13.375" style="140" customWidth="1"/>
    <col min="1292" max="1292" width="13.5" style="140" customWidth="1"/>
    <col min="1293" max="1293" width="13.75" style="140" customWidth="1"/>
    <col min="1294" max="1294" width="14.25" style="140" customWidth="1"/>
    <col min="1295" max="1295" width="13.75" style="140" customWidth="1"/>
    <col min="1296" max="1296" width="12.25" style="140" customWidth="1"/>
    <col min="1297" max="1536" width="9" style="140"/>
    <col min="1537" max="1537" width="7" style="140" customWidth="1"/>
    <col min="1538" max="1538" width="31.5" style="140" customWidth="1"/>
    <col min="1539" max="1539" width="3" style="140" customWidth="1"/>
    <col min="1540" max="1540" width="14.875" style="140" customWidth="1"/>
    <col min="1541" max="1541" width="15" style="140" customWidth="1"/>
    <col min="1542" max="1542" width="13.625" style="140" customWidth="1"/>
    <col min="1543" max="1543" width="13.25" style="140" customWidth="1"/>
    <col min="1544" max="1544" width="13.375" style="140" customWidth="1"/>
    <col min="1545" max="1545" width="13.25" style="140" customWidth="1"/>
    <col min="1546" max="1546" width="11.25" style="140" customWidth="1"/>
    <col min="1547" max="1547" width="13.375" style="140" customWidth="1"/>
    <col min="1548" max="1548" width="13.5" style="140" customWidth="1"/>
    <col min="1549" max="1549" width="13.75" style="140" customWidth="1"/>
    <col min="1550" max="1550" width="14.25" style="140" customWidth="1"/>
    <col min="1551" max="1551" width="13.75" style="140" customWidth="1"/>
    <col min="1552" max="1552" width="12.25" style="140" customWidth="1"/>
    <col min="1553" max="1792" width="9" style="140"/>
    <col min="1793" max="1793" width="7" style="140" customWidth="1"/>
    <col min="1794" max="1794" width="31.5" style="140" customWidth="1"/>
    <col min="1795" max="1795" width="3" style="140" customWidth="1"/>
    <col min="1796" max="1796" width="14.875" style="140" customWidth="1"/>
    <col min="1797" max="1797" width="15" style="140" customWidth="1"/>
    <col min="1798" max="1798" width="13.625" style="140" customWidth="1"/>
    <col min="1799" max="1799" width="13.25" style="140" customWidth="1"/>
    <col min="1800" max="1800" width="13.375" style="140" customWidth="1"/>
    <col min="1801" max="1801" width="13.25" style="140" customWidth="1"/>
    <col min="1802" max="1802" width="11.25" style="140" customWidth="1"/>
    <col min="1803" max="1803" width="13.375" style="140" customWidth="1"/>
    <col min="1804" max="1804" width="13.5" style="140" customWidth="1"/>
    <col min="1805" max="1805" width="13.75" style="140" customWidth="1"/>
    <col min="1806" max="1806" width="14.25" style="140" customWidth="1"/>
    <col min="1807" max="1807" width="13.75" style="140" customWidth="1"/>
    <col min="1808" max="1808" width="12.25" style="140" customWidth="1"/>
    <col min="1809" max="2048" width="9" style="140"/>
    <col min="2049" max="2049" width="7" style="140" customWidth="1"/>
    <col min="2050" max="2050" width="31.5" style="140" customWidth="1"/>
    <col min="2051" max="2051" width="3" style="140" customWidth="1"/>
    <col min="2052" max="2052" width="14.875" style="140" customWidth="1"/>
    <col min="2053" max="2053" width="15" style="140" customWidth="1"/>
    <col min="2054" max="2054" width="13.625" style="140" customWidth="1"/>
    <col min="2055" max="2055" width="13.25" style="140" customWidth="1"/>
    <col min="2056" max="2056" width="13.375" style="140" customWidth="1"/>
    <col min="2057" max="2057" width="13.25" style="140" customWidth="1"/>
    <col min="2058" max="2058" width="11.25" style="140" customWidth="1"/>
    <col min="2059" max="2059" width="13.375" style="140" customWidth="1"/>
    <col min="2060" max="2060" width="13.5" style="140" customWidth="1"/>
    <col min="2061" max="2061" width="13.75" style="140" customWidth="1"/>
    <col min="2062" max="2062" width="14.25" style="140" customWidth="1"/>
    <col min="2063" max="2063" width="13.75" style="140" customWidth="1"/>
    <col min="2064" max="2064" width="12.25" style="140" customWidth="1"/>
    <col min="2065" max="2304" width="9" style="140"/>
    <col min="2305" max="2305" width="7" style="140" customWidth="1"/>
    <col min="2306" max="2306" width="31.5" style="140" customWidth="1"/>
    <col min="2307" max="2307" width="3" style="140" customWidth="1"/>
    <col min="2308" max="2308" width="14.875" style="140" customWidth="1"/>
    <col min="2309" max="2309" width="15" style="140" customWidth="1"/>
    <col min="2310" max="2310" width="13.625" style="140" customWidth="1"/>
    <col min="2311" max="2311" width="13.25" style="140" customWidth="1"/>
    <col min="2312" max="2312" width="13.375" style="140" customWidth="1"/>
    <col min="2313" max="2313" width="13.25" style="140" customWidth="1"/>
    <col min="2314" max="2314" width="11.25" style="140" customWidth="1"/>
    <col min="2315" max="2315" width="13.375" style="140" customWidth="1"/>
    <col min="2316" max="2316" width="13.5" style="140" customWidth="1"/>
    <col min="2317" max="2317" width="13.75" style="140" customWidth="1"/>
    <col min="2318" max="2318" width="14.25" style="140" customWidth="1"/>
    <col min="2319" max="2319" width="13.75" style="140" customWidth="1"/>
    <col min="2320" max="2320" width="12.25" style="140" customWidth="1"/>
    <col min="2321" max="2560" width="9" style="140"/>
    <col min="2561" max="2561" width="7" style="140" customWidth="1"/>
    <col min="2562" max="2562" width="31.5" style="140" customWidth="1"/>
    <col min="2563" max="2563" width="3" style="140" customWidth="1"/>
    <col min="2564" max="2564" width="14.875" style="140" customWidth="1"/>
    <col min="2565" max="2565" width="15" style="140" customWidth="1"/>
    <col min="2566" max="2566" width="13.625" style="140" customWidth="1"/>
    <col min="2567" max="2567" width="13.25" style="140" customWidth="1"/>
    <col min="2568" max="2568" width="13.375" style="140" customWidth="1"/>
    <col min="2569" max="2569" width="13.25" style="140" customWidth="1"/>
    <col min="2570" max="2570" width="11.25" style="140" customWidth="1"/>
    <col min="2571" max="2571" width="13.375" style="140" customWidth="1"/>
    <col min="2572" max="2572" width="13.5" style="140" customWidth="1"/>
    <col min="2573" max="2573" width="13.75" style="140" customWidth="1"/>
    <col min="2574" max="2574" width="14.25" style="140" customWidth="1"/>
    <col min="2575" max="2575" width="13.75" style="140" customWidth="1"/>
    <col min="2576" max="2576" width="12.25" style="140" customWidth="1"/>
    <col min="2577" max="2816" width="9" style="140"/>
    <col min="2817" max="2817" width="7" style="140" customWidth="1"/>
    <col min="2818" max="2818" width="31.5" style="140" customWidth="1"/>
    <col min="2819" max="2819" width="3" style="140" customWidth="1"/>
    <col min="2820" max="2820" width="14.875" style="140" customWidth="1"/>
    <col min="2821" max="2821" width="15" style="140" customWidth="1"/>
    <col min="2822" max="2822" width="13.625" style="140" customWidth="1"/>
    <col min="2823" max="2823" width="13.25" style="140" customWidth="1"/>
    <col min="2824" max="2824" width="13.375" style="140" customWidth="1"/>
    <col min="2825" max="2825" width="13.25" style="140" customWidth="1"/>
    <col min="2826" max="2826" width="11.25" style="140" customWidth="1"/>
    <col min="2827" max="2827" width="13.375" style="140" customWidth="1"/>
    <col min="2828" max="2828" width="13.5" style="140" customWidth="1"/>
    <col min="2829" max="2829" width="13.75" style="140" customWidth="1"/>
    <col min="2830" max="2830" width="14.25" style="140" customWidth="1"/>
    <col min="2831" max="2831" width="13.75" style="140" customWidth="1"/>
    <col min="2832" max="2832" width="12.25" style="140" customWidth="1"/>
    <col min="2833" max="3072" width="9" style="140"/>
    <col min="3073" max="3073" width="7" style="140" customWidth="1"/>
    <col min="3074" max="3074" width="31.5" style="140" customWidth="1"/>
    <col min="3075" max="3075" width="3" style="140" customWidth="1"/>
    <col min="3076" max="3076" width="14.875" style="140" customWidth="1"/>
    <col min="3077" max="3077" width="15" style="140" customWidth="1"/>
    <col min="3078" max="3078" width="13.625" style="140" customWidth="1"/>
    <col min="3079" max="3079" width="13.25" style="140" customWidth="1"/>
    <col min="3080" max="3080" width="13.375" style="140" customWidth="1"/>
    <col min="3081" max="3081" width="13.25" style="140" customWidth="1"/>
    <col min="3082" max="3082" width="11.25" style="140" customWidth="1"/>
    <col min="3083" max="3083" width="13.375" style="140" customWidth="1"/>
    <col min="3084" max="3084" width="13.5" style="140" customWidth="1"/>
    <col min="3085" max="3085" width="13.75" style="140" customWidth="1"/>
    <col min="3086" max="3086" width="14.25" style="140" customWidth="1"/>
    <col min="3087" max="3087" width="13.75" style="140" customWidth="1"/>
    <col min="3088" max="3088" width="12.25" style="140" customWidth="1"/>
    <col min="3089" max="3328" width="9" style="140"/>
    <col min="3329" max="3329" width="7" style="140" customWidth="1"/>
    <col min="3330" max="3330" width="31.5" style="140" customWidth="1"/>
    <col min="3331" max="3331" width="3" style="140" customWidth="1"/>
    <col min="3332" max="3332" width="14.875" style="140" customWidth="1"/>
    <col min="3333" max="3333" width="15" style="140" customWidth="1"/>
    <col min="3334" max="3334" width="13.625" style="140" customWidth="1"/>
    <col min="3335" max="3335" width="13.25" style="140" customWidth="1"/>
    <col min="3336" max="3336" width="13.375" style="140" customWidth="1"/>
    <col min="3337" max="3337" width="13.25" style="140" customWidth="1"/>
    <col min="3338" max="3338" width="11.25" style="140" customWidth="1"/>
    <col min="3339" max="3339" width="13.375" style="140" customWidth="1"/>
    <col min="3340" max="3340" width="13.5" style="140" customWidth="1"/>
    <col min="3341" max="3341" width="13.75" style="140" customWidth="1"/>
    <col min="3342" max="3342" width="14.25" style="140" customWidth="1"/>
    <col min="3343" max="3343" width="13.75" style="140" customWidth="1"/>
    <col min="3344" max="3344" width="12.25" style="140" customWidth="1"/>
    <col min="3345" max="3584" width="9" style="140"/>
    <col min="3585" max="3585" width="7" style="140" customWidth="1"/>
    <col min="3586" max="3586" width="31.5" style="140" customWidth="1"/>
    <col min="3587" max="3587" width="3" style="140" customWidth="1"/>
    <col min="3588" max="3588" width="14.875" style="140" customWidth="1"/>
    <col min="3589" max="3589" width="15" style="140" customWidth="1"/>
    <col min="3590" max="3590" width="13.625" style="140" customWidth="1"/>
    <col min="3591" max="3591" width="13.25" style="140" customWidth="1"/>
    <col min="3592" max="3592" width="13.375" style="140" customWidth="1"/>
    <col min="3593" max="3593" width="13.25" style="140" customWidth="1"/>
    <col min="3594" max="3594" width="11.25" style="140" customWidth="1"/>
    <col min="3595" max="3595" width="13.375" style="140" customWidth="1"/>
    <col min="3596" max="3596" width="13.5" style="140" customWidth="1"/>
    <col min="3597" max="3597" width="13.75" style="140" customWidth="1"/>
    <col min="3598" max="3598" width="14.25" style="140" customWidth="1"/>
    <col min="3599" max="3599" width="13.75" style="140" customWidth="1"/>
    <col min="3600" max="3600" width="12.25" style="140" customWidth="1"/>
    <col min="3601" max="3840" width="9" style="140"/>
    <col min="3841" max="3841" width="7" style="140" customWidth="1"/>
    <col min="3842" max="3842" width="31.5" style="140" customWidth="1"/>
    <col min="3843" max="3843" width="3" style="140" customWidth="1"/>
    <col min="3844" max="3844" width="14.875" style="140" customWidth="1"/>
    <col min="3845" max="3845" width="15" style="140" customWidth="1"/>
    <col min="3846" max="3846" width="13.625" style="140" customWidth="1"/>
    <col min="3847" max="3847" width="13.25" style="140" customWidth="1"/>
    <col min="3848" max="3848" width="13.375" style="140" customWidth="1"/>
    <col min="3849" max="3849" width="13.25" style="140" customWidth="1"/>
    <col min="3850" max="3850" width="11.25" style="140" customWidth="1"/>
    <col min="3851" max="3851" width="13.375" style="140" customWidth="1"/>
    <col min="3852" max="3852" width="13.5" style="140" customWidth="1"/>
    <col min="3853" max="3853" width="13.75" style="140" customWidth="1"/>
    <col min="3854" max="3854" width="14.25" style="140" customWidth="1"/>
    <col min="3855" max="3855" width="13.75" style="140" customWidth="1"/>
    <col min="3856" max="3856" width="12.25" style="140" customWidth="1"/>
    <col min="3857" max="4096" width="9" style="140"/>
    <col min="4097" max="4097" width="7" style="140" customWidth="1"/>
    <col min="4098" max="4098" width="31.5" style="140" customWidth="1"/>
    <col min="4099" max="4099" width="3" style="140" customWidth="1"/>
    <col min="4100" max="4100" width="14.875" style="140" customWidth="1"/>
    <col min="4101" max="4101" width="15" style="140" customWidth="1"/>
    <col min="4102" max="4102" width="13.625" style="140" customWidth="1"/>
    <col min="4103" max="4103" width="13.25" style="140" customWidth="1"/>
    <col min="4104" max="4104" width="13.375" style="140" customWidth="1"/>
    <col min="4105" max="4105" width="13.25" style="140" customWidth="1"/>
    <col min="4106" max="4106" width="11.25" style="140" customWidth="1"/>
    <col min="4107" max="4107" width="13.375" style="140" customWidth="1"/>
    <col min="4108" max="4108" width="13.5" style="140" customWidth="1"/>
    <col min="4109" max="4109" width="13.75" style="140" customWidth="1"/>
    <col min="4110" max="4110" width="14.25" style="140" customWidth="1"/>
    <col min="4111" max="4111" width="13.75" style="140" customWidth="1"/>
    <col min="4112" max="4112" width="12.25" style="140" customWidth="1"/>
    <col min="4113" max="4352" width="9" style="140"/>
    <col min="4353" max="4353" width="7" style="140" customWidth="1"/>
    <col min="4354" max="4354" width="31.5" style="140" customWidth="1"/>
    <col min="4355" max="4355" width="3" style="140" customWidth="1"/>
    <col min="4356" max="4356" width="14.875" style="140" customWidth="1"/>
    <col min="4357" max="4357" width="15" style="140" customWidth="1"/>
    <col min="4358" max="4358" width="13.625" style="140" customWidth="1"/>
    <col min="4359" max="4359" width="13.25" style="140" customWidth="1"/>
    <col min="4360" max="4360" width="13.375" style="140" customWidth="1"/>
    <col min="4361" max="4361" width="13.25" style="140" customWidth="1"/>
    <col min="4362" max="4362" width="11.25" style="140" customWidth="1"/>
    <col min="4363" max="4363" width="13.375" style="140" customWidth="1"/>
    <col min="4364" max="4364" width="13.5" style="140" customWidth="1"/>
    <col min="4365" max="4365" width="13.75" style="140" customWidth="1"/>
    <col min="4366" max="4366" width="14.25" style="140" customWidth="1"/>
    <col min="4367" max="4367" width="13.75" style="140" customWidth="1"/>
    <col min="4368" max="4368" width="12.25" style="140" customWidth="1"/>
    <col min="4369" max="4608" width="9" style="140"/>
    <col min="4609" max="4609" width="7" style="140" customWidth="1"/>
    <col min="4610" max="4610" width="31.5" style="140" customWidth="1"/>
    <col min="4611" max="4611" width="3" style="140" customWidth="1"/>
    <col min="4612" max="4612" width="14.875" style="140" customWidth="1"/>
    <col min="4613" max="4613" width="15" style="140" customWidth="1"/>
    <col min="4614" max="4614" width="13.625" style="140" customWidth="1"/>
    <col min="4615" max="4615" width="13.25" style="140" customWidth="1"/>
    <col min="4616" max="4616" width="13.375" style="140" customWidth="1"/>
    <col min="4617" max="4617" width="13.25" style="140" customWidth="1"/>
    <col min="4618" max="4618" width="11.25" style="140" customWidth="1"/>
    <col min="4619" max="4619" width="13.375" style="140" customWidth="1"/>
    <col min="4620" max="4620" width="13.5" style="140" customWidth="1"/>
    <col min="4621" max="4621" width="13.75" style="140" customWidth="1"/>
    <col min="4622" max="4622" width="14.25" style="140" customWidth="1"/>
    <col min="4623" max="4623" width="13.75" style="140" customWidth="1"/>
    <col min="4624" max="4624" width="12.25" style="140" customWidth="1"/>
    <col min="4625" max="4864" width="9" style="140"/>
    <col min="4865" max="4865" width="7" style="140" customWidth="1"/>
    <col min="4866" max="4866" width="31.5" style="140" customWidth="1"/>
    <col min="4867" max="4867" width="3" style="140" customWidth="1"/>
    <col min="4868" max="4868" width="14.875" style="140" customWidth="1"/>
    <col min="4869" max="4869" width="15" style="140" customWidth="1"/>
    <col min="4870" max="4870" width="13.625" style="140" customWidth="1"/>
    <col min="4871" max="4871" width="13.25" style="140" customWidth="1"/>
    <col min="4872" max="4872" width="13.375" style="140" customWidth="1"/>
    <col min="4873" max="4873" width="13.25" style="140" customWidth="1"/>
    <col min="4874" max="4874" width="11.25" style="140" customWidth="1"/>
    <col min="4875" max="4875" width="13.375" style="140" customWidth="1"/>
    <col min="4876" max="4876" width="13.5" style="140" customWidth="1"/>
    <col min="4877" max="4877" width="13.75" style="140" customWidth="1"/>
    <col min="4878" max="4878" width="14.25" style="140" customWidth="1"/>
    <col min="4879" max="4879" width="13.75" style="140" customWidth="1"/>
    <col min="4880" max="4880" width="12.25" style="140" customWidth="1"/>
    <col min="4881" max="5120" width="9" style="140"/>
    <col min="5121" max="5121" width="7" style="140" customWidth="1"/>
    <col min="5122" max="5122" width="31.5" style="140" customWidth="1"/>
    <col min="5123" max="5123" width="3" style="140" customWidth="1"/>
    <col min="5124" max="5124" width="14.875" style="140" customWidth="1"/>
    <col min="5125" max="5125" width="15" style="140" customWidth="1"/>
    <col min="5126" max="5126" width="13.625" style="140" customWidth="1"/>
    <col min="5127" max="5127" width="13.25" style="140" customWidth="1"/>
    <col min="5128" max="5128" width="13.375" style="140" customWidth="1"/>
    <col min="5129" max="5129" width="13.25" style="140" customWidth="1"/>
    <col min="5130" max="5130" width="11.25" style="140" customWidth="1"/>
    <col min="5131" max="5131" width="13.375" style="140" customWidth="1"/>
    <col min="5132" max="5132" width="13.5" style="140" customWidth="1"/>
    <col min="5133" max="5133" width="13.75" style="140" customWidth="1"/>
    <col min="5134" max="5134" width="14.25" style="140" customWidth="1"/>
    <col min="5135" max="5135" width="13.75" style="140" customWidth="1"/>
    <col min="5136" max="5136" width="12.25" style="140" customWidth="1"/>
    <col min="5137" max="5376" width="9" style="140"/>
    <col min="5377" max="5377" width="7" style="140" customWidth="1"/>
    <col min="5378" max="5378" width="31.5" style="140" customWidth="1"/>
    <col min="5379" max="5379" width="3" style="140" customWidth="1"/>
    <col min="5380" max="5380" width="14.875" style="140" customWidth="1"/>
    <col min="5381" max="5381" width="15" style="140" customWidth="1"/>
    <col min="5382" max="5382" width="13.625" style="140" customWidth="1"/>
    <col min="5383" max="5383" width="13.25" style="140" customWidth="1"/>
    <col min="5384" max="5384" width="13.375" style="140" customWidth="1"/>
    <col min="5385" max="5385" width="13.25" style="140" customWidth="1"/>
    <col min="5386" max="5386" width="11.25" style="140" customWidth="1"/>
    <col min="5387" max="5387" width="13.375" style="140" customWidth="1"/>
    <col min="5388" max="5388" width="13.5" style="140" customWidth="1"/>
    <col min="5389" max="5389" width="13.75" style="140" customWidth="1"/>
    <col min="5390" max="5390" width="14.25" style="140" customWidth="1"/>
    <col min="5391" max="5391" width="13.75" style="140" customWidth="1"/>
    <col min="5392" max="5392" width="12.25" style="140" customWidth="1"/>
    <col min="5393" max="5632" width="9" style="140"/>
    <col min="5633" max="5633" width="7" style="140" customWidth="1"/>
    <col min="5634" max="5634" width="31.5" style="140" customWidth="1"/>
    <col min="5635" max="5635" width="3" style="140" customWidth="1"/>
    <col min="5636" max="5636" width="14.875" style="140" customWidth="1"/>
    <col min="5637" max="5637" width="15" style="140" customWidth="1"/>
    <col min="5638" max="5638" width="13.625" style="140" customWidth="1"/>
    <col min="5639" max="5639" width="13.25" style="140" customWidth="1"/>
    <col min="5640" max="5640" width="13.375" style="140" customWidth="1"/>
    <col min="5641" max="5641" width="13.25" style="140" customWidth="1"/>
    <col min="5642" max="5642" width="11.25" style="140" customWidth="1"/>
    <col min="5643" max="5643" width="13.375" style="140" customWidth="1"/>
    <col min="5644" max="5644" width="13.5" style="140" customWidth="1"/>
    <col min="5645" max="5645" width="13.75" style="140" customWidth="1"/>
    <col min="5646" max="5646" width="14.25" style="140" customWidth="1"/>
    <col min="5647" max="5647" width="13.75" style="140" customWidth="1"/>
    <col min="5648" max="5648" width="12.25" style="140" customWidth="1"/>
    <col min="5649" max="5888" width="9" style="140"/>
    <col min="5889" max="5889" width="7" style="140" customWidth="1"/>
    <col min="5890" max="5890" width="31.5" style="140" customWidth="1"/>
    <col min="5891" max="5891" width="3" style="140" customWidth="1"/>
    <col min="5892" max="5892" width="14.875" style="140" customWidth="1"/>
    <col min="5893" max="5893" width="15" style="140" customWidth="1"/>
    <col min="5894" max="5894" width="13.625" style="140" customWidth="1"/>
    <col min="5895" max="5895" width="13.25" style="140" customWidth="1"/>
    <col min="5896" max="5896" width="13.375" style="140" customWidth="1"/>
    <col min="5897" max="5897" width="13.25" style="140" customWidth="1"/>
    <col min="5898" max="5898" width="11.25" style="140" customWidth="1"/>
    <col min="5899" max="5899" width="13.375" style="140" customWidth="1"/>
    <col min="5900" max="5900" width="13.5" style="140" customWidth="1"/>
    <col min="5901" max="5901" width="13.75" style="140" customWidth="1"/>
    <col min="5902" max="5902" width="14.25" style="140" customWidth="1"/>
    <col min="5903" max="5903" width="13.75" style="140" customWidth="1"/>
    <col min="5904" max="5904" width="12.25" style="140" customWidth="1"/>
    <col min="5905" max="6144" width="9" style="140"/>
    <col min="6145" max="6145" width="7" style="140" customWidth="1"/>
    <col min="6146" max="6146" width="31.5" style="140" customWidth="1"/>
    <col min="6147" max="6147" width="3" style="140" customWidth="1"/>
    <col min="6148" max="6148" width="14.875" style="140" customWidth="1"/>
    <col min="6149" max="6149" width="15" style="140" customWidth="1"/>
    <col min="6150" max="6150" width="13.625" style="140" customWidth="1"/>
    <col min="6151" max="6151" width="13.25" style="140" customWidth="1"/>
    <col min="6152" max="6152" width="13.375" style="140" customWidth="1"/>
    <col min="6153" max="6153" width="13.25" style="140" customWidth="1"/>
    <col min="6154" max="6154" width="11.25" style="140" customWidth="1"/>
    <col min="6155" max="6155" width="13.375" style="140" customWidth="1"/>
    <col min="6156" max="6156" width="13.5" style="140" customWidth="1"/>
    <col min="6157" max="6157" width="13.75" style="140" customWidth="1"/>
    <col min="6158" max="6158" width="14.25" style="140" customWidth="1"/>
    <col min="6159" max="6159" width="13.75" style="140" customWidth="1"/>
    <col min="6160" max="6160" width="12.25" style="140" customWidth="1"/>
    <col min="6161" max="6400" width="9" style="140"/>
    <col min="6401" max="6401" width="7" style="140" customWidth="1"/>
    <col min="6402" max="6402" width="31.5" style="140" customWidth="1"/>
    <col min="6403" max="6403" width="3" style="140" customWidth="1"/>
    <col min="6404" max="6404" width="14.875" style="140" customWidth="1"/>
    <col min="6405" max="6405" width="15" style="140" customWidth="1"/>
    <col min="6406" max="6406" width="13.625" style="140" customWidth="1"/>
    <col min="6407" max="6407" width="13.25" style="140" customWidth="1"/>
    <col min="6408" max="6408" width="13.375" style="140" customWidth="1"/>
    <col min="6409" max="6409" width="13.25" style="140" customWidth="1"/>
    <col min="6410" max="6410" width="11.25" style="140" customWidth="1"/>
    <col min="6411" max="6411" width="13.375" style="140" customWidth="1"/>
    <col min="6412" max="6412" width="13.5" style="140" customWidth="1"/>
    <col min="6413" max="6413" width="13.75" style="140" customWidth="1"/>
    <col min="6414" max="6414" width="14.25" style="140" customWidth="1"/>
    <col min="6415" max="6415" width="13.75" style="140" customWidth="1"/>
    <col min="6416" max="6416" width="12.25" style="140" customWidth="1"/>
    <col min="6417" max="6656" width="9" style="140"/>
    <col min="6657" max="6657" width="7" style="140" customWidth="1"/>
    <col min="6658" max="6658" width="31.5" style="140" customWidth="1"/>
    <col min="6659" max="6659" width="3" style="140" customWidth="1"/>
    <col min="6660" max="6660" width="14.875" style="140" customWidth="1"/>
    <col min="6661" max="6661" width="15" style="140" customWidth="1"/>
    <col min="6662" max="6662" width="13.625" style="140" customWidth="1"/>
    <col min="6663" max="6663" width="13.25" style="140" customWidth="1"/>
    <col min="6664" max="6664" width="13.375" style="140" customWidth="1"/>
    <col min="6665" max="6665" width="13.25" style="140" customWidth="1"/>
    <col min="6666" max="6666" width="11.25" style="140" customWidth="1"/>
    <col min="6667" max="6667" width="13.375" style="140" customWidth="1"/>
    <col min="6668" max="6668" width="13.5" style="140" customWidth="1"/>
    <col min="6669" max="6669" width="13.75" style="140" customWidth="1"/>
    <col min="6670" max="6670" width="14.25" style="140" customWidth="1"/>
    <col min="6671" max="6671" width="13.75" style="140" customWidth="1"/>
    <col min="6672" max="6672" width="12.25" style="140" customWidth="1"/>
    <col min="6673" max="6912" width="9" style="140"/>
    <col min="6913" max="6913" width="7" style="140" customWidth="1"/>
    <col min="6914" max="6914" width="31.5" style="140" customWidth="1"/>
    <col min="6915" max="6915" width="3" style="140" customWidth="1"/>
    <col min="6916" max="6916" width="14.875" style="140" customWidth="1"/>
    <col min="6917" max="6917" width="15" style="140" customWidth="1"/>
    <col min="6918" max="6918" width="13.625" style="140" customWidth="1"/>
    <col min="6919" max="6919" width="13.25" style="140" customWidth="1"/>
    <col min="6920" max="6920" width="13.375" style="140" customWidth="1"/>
    <col min="6921" max="6921" width="13.25" style="140" customWidth="1"/>
    <col min="6922" max="6922" width="11.25" style="140" customWidth="1"/>
    <col min="6923" max="6923" width="13.375" style="140" customWidth="1"/>
    <col min="6924" max="6924" width="13.5" style="140" customWidth="1"/>
    <col min="6925" max="6925" width="13.75" style="140" customWidth="1"/>
    <col min="6926" max="6926" width="14.25" style="140" customWidth="1"/>
    <col min="6927" max="6927" width="13.75" style="140" customWidth="1"/>
    <col min="6928" max="6928" width="12.25" style="140" customWidth="1"/>
    <col min="6929" max="7168" width="9" style="140"/>
    <col min="7169" max="7169" width="7" style="140" customWidth="1"/>
    <col min="7170" max="7170" width="31.5" style="140" customWidth="1"/>
    <col min="7171" max="7171" width="3" style="140" customWidth="1"/>
    <col min="7172" max="7172" width="14.875" style="140" customWidth="1"/>
    <col min="7173" max="7173" width="15" style="140" customWidth="1"/>
    <col min="7174" max="7174" width="13.625" style="140" customWidth="1"/>
    <col min="7175" max="7175" width="13.25" style="140" customWidth="1"/>
    <col min="7176" max="7176" width="13.375" style="140" customWidth="1"/>
    <col min="7177" max="7177" width="13.25" style="140" customWidth="1"/>
    <col min="7178" max="7178" width="11.25" style="140" customWidth="1"/>
    <col min="7179" max="7179" width="13.375" style="140" customWidth="1"/>
    <col min="7180" max="7180" width="13.5" style="140" customWidth="1"/>
    <col min="7181" max="7181" width="13.75" style="140" customWidth="1"/>
    <col min="7182" max="7182" width="14.25" style="140" customWidth="1"/>
    <col min="7183" max="7183" width="13.75" style="140" customWidth="1"/>
    <col min="7184" max="7184" width="12.25" style="140" customWidth="1"/>
    <col min="7185" max="7424" width="9" style="140"/>
    <col min="7425" max="7425" width="7" style="140" customWidth="1"/>
    <col min="7426" max="7426" width="31.5" style="140" customWidth="1"/>
    <col min="7427" max="7427" width="3" style="140" customWidth="1"/>
    <col min="7428" max="7428" width="14.875" style="140" customWidth="1"/>
    <col min="7429" max="7429" width="15" style="140" customWidth="1"/>
    <col min="7430" max="7430" width="13.625" style="140" customWidth="1"/>
    <col min="7431" max="7431" width="13.25" style="140" customWidth="1"/>
    <col min="7432" max="7432" width="13.375" style="140" customWidth="1"/>
    <col min="7433" max="7433" width="13.25" style="140" customWidth="1"/>
    <col min="7434" max="7434" width="11.25" style="140" customWidth="1"/>
    <col min="7435" max="7435" width="13.375" style="140" customWidth="1"/>
    <col min="7436" max="7436" width="13.5" style="140" customWidth="1"/>
    <col min="7437" max="7437" width="13.75" style="140" customWidth="1"/>
    <col min="7438" max="7438" width="14.25" style="140" customWidth="1"/>
    <col min="7439" max="7439" width="13.75" style="140" customWidth="1"/>
    <col min="7440" max="7440" width="12.25" style="140" customWidth="1"/>
    <col min="7441" max="7680" width="9" style="140"/>
    <col min="7681" max="7681" width="7" style="140" customWidth="1"/>
    <col min="7682" max="7682" width="31.5" style="140" customWidth="1"/>
    <col min="7683" max="7683" width="3" style="140" customWidth="1"/>
    <col min="7684" max="7684" width="14.875" style="140" customWidth="1"/>
    <col min="7685" max="7685" width="15" style="140" customWidth="1"/>
    <col min="7686" max="7686" width="13.625" style="140" customWidth="1"/>
    <col min="7687" max="7687" width="13.25" style="140" customWidth="1"/>
    <col min="7688" max="7688" width="13.375" style="140" customWidth="1"/>
    <col min="7689" max="7689" width="13.25" style="140" customWidth="1"/>
    <col min="7690" max="7690" width="11.25" style="140" customWidth="1"/>
    <col min="7691" max="7691" width="13.375" style="140" customWidth="1"/>
    <col min="7692" max="7692" width="13.5" style="140" customWidth="1"/>
    <col min="7693" max="7693" width="13.75" style="140" customWidth="1"/>
    <col min="7694" max="7694" width="14.25" style="140" customWidth="1"/>
    <col min="7695" max="7695" width="13.75" style="140" customWidth="1"/>
    <col min="7696" max="7696" width="12.25" style="140" customWidth="1"/>
    <col min="7697" max="7936" width="9" style="140"/>
    <col min="7937" max="7937" width="7" style="140" customWidth="1"/>
    <col min="7938" max="7938" width="31.5" style="140" customWidth="1"/>
    <col min="7939" max="7939" width="3" style="140" customWidth="1"/>
    <col min="7940" max="7940" width="14.875" style="140" customWidth="1"/>
    <col min="7941" max="7941" width="15" style="140" customWidth="1"/>
    <col min="7942" max="7942" width="13.625" style="140" customWidth="1"/>
    <col min="7943" max="7943" width="13.25" style="140" customWidth="1"/>
    <col min="7944" max="7944" width="13.375" style="140" customWidth="1"/>
    <col min="7945" max="7945" width="13.25" style="140" customWidth="1"/>
    <col min="7946" max="7946" width="11.25" style="140" customWidth="1"/>
    <col min="7947" max="7947" width="13.375" style="140" customWidth="1"/>
    <col min="7948" max="7948" width="13.5" style="140" customWidth="1"/>
    <col min="7949" max="7949" width="13.75" style="140" customWidth="1"/>
    <col min="7950" max="7950" width="14.25" style="140" customWidth="1"/>
    <col min="7951" max="7951" width="13.75" style="140" customWidth="1"/>
    <col min="7952" max="7952" width="12.25" style="140" customWidth="1"/>
    <col min="7953" max="8192" width="9" style="140"/>
    <col min="8193" max="8193" width="7" style="140" customWidth="1"/>
    <col min="8194" max="8194" width="31.5" style="140" customWidth="1"/>
    <col min="8195" max="8195" width="3" style="140" customWidth="1"/>
    <col min="8196" max="8196" width="14.875" style="140" customWidth="1"/>
    <col min="8197" max="8197" width="15" style="140" customWidth="1"/>
    <col min="8198" max="8198" width="13.625" style="140" customWidth="1"/>
    <col min="8199" max="8199" width="13.25" style="140" customWidth="1"/>
    <col min="8200" max="8200" width="13.375" style="140" customWidth="1"/>
    <col min="8201" max="8201" width="13.25" style="140" customWidth="1"/>
    <col min="8202" max="8202" width="11.25" style="140" customWidth="1"/>
    <col min="8203" max="8203" width="13.375" style="140" customWidth="1"/>
    <col min="8204" max="8204" width="13.5" style="140" customWidth="1"/>
    <col min="8205" max="8205" width="13.75" style="140" customWidth="1"/>
    <col min="8206" max="8206" width="14.25" style="140" customWidth="1"/>
    <col min="8207" max="8207" width="13.75" style="140" customWidth="1"/>
    <col min="8208" max="8208" width="12.25" style="140" customWidth="1"/>
    <col min="8209" max="8448" width="9" style="140"/>
    <col min="8449" max="8449" width="7" style="140" customWidth="1"/>
    <col min="8450" max="8450" width="31.5" style="140" customWidth="1"/>
    <col min="8451" max="8451" width="3" style="140" customWidth="1"/>
    <col min="8452" max="8452" width="14.875" style="140" customWidth="1"/>
    <col min="8453" max="8453" width="15" style="140" customWidth="1"/>
    <col min="8454" max="8454" width="13.625" style="140" customWidth="1"/>
    <col min="8455" max="8455" width="13.25" style="140" customWidth="1"/>
    <col min="8456" max="8456" width="13.375" style="140" customWidth="1"/>
    <col min="8457" max="8457" width="13.25" style="140" customWidth="1"/>
    <col min="8458" max="8458" width="11.25" style="140" customWidth="1"/>
    <col min="8459" max="8459" width="13.375" style="140" customWidth="1"/>
    <col min="8460" max="8460" width="13.5" style="140" customWidth="1"/>
    <col min="8461" max="8461" width="13.75" style="140" customWidth="1"/>
    <col min="8462" max="8462" width="14.25" style="140" customWidth="1"/>
    <col min="8463" max="8463" width="13.75" style="140" customWidth="1"/>
    <col min="8464" max="8464" width="12.25" style="140" customWidth="1"/>
    <col min="8465" max="8704" width="9" style="140"/>
    <col min="8705" max="8705" width="7" style="140" customWidth="1"/>
    <col min="8706" max="8706" width="31.5" style="140" customWidth="1"/>
    <col min="8707" max="8707" width="3" style="140" customWidth="1"/>
    <col min="8708" max="8708" width="14.875" style="140" customWidth="1"/>
    <col min="8709" max="8709" width="15" style="140" customWidth="1"/>
    <col min="8710" max="8710" width="13.625" style="140" customWidth="1"/>
    <col min="8711" max="8711" width="13.25" style="140" customWidth="1"/>
    <col min="8712" max="8712" width="13.375" style="140" customWidth="1"/>
    <col min="8713" max="8713" width="13.25" style="140" customWidth="1"/>
    <col min="8714" max="8714" width="11.25" style="140" customWidth="1"/>
    <col min="8715" max="8715" width="13.375" style="140" customWidth="1"/>
    <col min="8716" max="8716" width="13.5" style="140" customWidth="1"/>
    <col min="8717" max="8717" width="13.75" style="140" customWidth="1"/>
    <col min="8718" max="8718" width="14.25" style="140" customWidth="1"/>
    <col min="8719" max="8719" width="13.75" style="140" customWidth="1"/>
    <col min="8720" max="8720" width="12.25" style="140" customWidth="1"/>
    <col min="8721" max="8960" width="9" style="140"/>
    <col min="8961" max="8961" width="7" style="140" customWidth="1"/>
    <col min="8962" max="8962" width="31.5" style="140" customWidth="1"/>
    <col min="8963" max="8963" width="3" style="140" customWidth="1"/>
    <col min="8964" max="8964" width="14.875" style="140" customWidth="1"/>
    <col min="8965" max="8965" width="15" style="140" customWidth="1"/>
    <col min="8966" max="8966" width="13.625" style="140" customWidth="1"/>
    <col min="8967" max="8967" width="13.25" style="140" customWidth="1"/>
    <col min="8968" max="8968" width="13.375" style="140" customWidth="1"/>
    <col min="8969" max="8969" width="13.25" style="140" customWidth="1"/>
    <col min="8970" max="8970" width="11.25" style="140" customWidth="1"/>
    <col min="8971" max="8971" width="13.375" style="140" customWidth="1"/>
    <col min="8972" max="8972" width="13.5" style="140" customWidth="1"/>
    <col min="8973" max="8973" width="13.75" style="140" customWidth="1"/>
    <col min="8974" max="8974" width="14.25" style="140" customWidth="1"/>
    <col min="8975" max="8975" width="13.75" style="140" customWidth="1"/>
    <col min="8976" max="8976" width="12.25" style="140" customWidth="1"/>
    <col min="8977" max="9216" width="9" style="140"/>
    <col min="9217" max="9217" width="7" style="140" customWidth="1"/>
    <col min="9218" max="9218" width="31.5" style="140" customWidth="1"/>
    <col min="9219" max="9219" width="3" style="140" customWidth="1"/>
    <col min="9220" max="9220" width="14.875" style="140" customWidth="1"/>
    <col min="9221" max="9221" width="15" style="140" customWidth="1"/>
    <col min="9222" max="9222" width="13.625" style="140" customWidth="1"/>
    <col min="9223" max="9223" width="13.25" style="140" customWidth="1"/>
    <col min="9224" max="9224" width="13.375" style="140" customWidth="1"/>
    <col min="9225" max="9225" width="13.25" style="140" customWidth="1"/>
    <col min="9226" max="9226" width="11.25" style="140" customWidth="1"/>
    <col min="9227" max="9227" width="13.375" style="140" customWidth="1"/>
    <col min="9228" max="9228" width="13.5" style="140" customWidth="1"/>
    <col min="9229" max="9229" width="13.75" style="140" customWidth="1"/>
    <col min="9230" max="9230" width="14.25" style="140" customWidth="1"/>
    <col min="9231" max="9231" width="13.75" style="140" customWidth="1"/>
    <col min="9232" max="9232" width="12.25" style="140" customWidth="1"/>
    <col min="9233" max="9472" width="9" style="140"/>
    <col min="9473" max="9473" width="7" style="140" customWidth="1"/>
    <col min="9474" max="9474" width="31.5" style="140" customWidth="1"/>
    <col min="9475" max="9475" width="3" style="140" customWidth="1"/>
    <col min="9476" max="9476" width="14.875" style="140" customWidth="1"/>
    <col min="9477" max="9477" width="15" style="140" customWidth="1"/>
    <col min="9478" max="9478" width="13.625" style="140" customWidth="1"/>
    <col min="9479" max="9479" width="13.25" style="140" customWidth="1"/>
    <col min="9480" max="9480" width="13.375" style="140" customWidth="1"/>
    <col min="9481" max="9481" width="13.25" style="140" customWidth="1"/>
    <col min="9482" max="9482" width="11.25" style="140" customWidth="1"/>
    <col min="9483" max="9483" width="13.375" style="140" customWidth="1"/>
    <col min="9484" max="9484" width="13.5" style="140" customWidth="1"/>
    <col min="9485" max="9485" width="13.75" style="140" customWidth="1"/>
    <col min="9486" max="9486" width="14.25" style="140" customWidth="1"/>
    <col min="9487" max="9487" width="13.75" style="140" customWidth="1"/>
    <col min="9488" max="9488" width="12.25" style="140" customWidth="1"/>
    <col min="9489" max="9728" width="9" style="140"/>
    <col min="9729" max="9729" width="7" style="140" customWidth="1"/>
    <col min="9730" max="9730" width="31.5" style="140" customWidth="1"/>
    <col min="9731" max="9731" width="3" style="140" customWidth="1"/>
    <col min="9732" max="9732" width="14.875" style="140" customWidth="1"/>
    <col min="9733" max="9733" width="15" style="140" customWidth="1"/>
    <col min="9734" max="9734" width="13.625" style="140" customWidth="1"/>
    <col min="9735" max="9735" width="13.25" style="140" customWidth="1"/>
    <col min="9736" max="9736" width="13.375" style="140" customWidth="1"/>
    <col min="9737" max="9737" width="13.25" style="140" customWidth="1"/>
    <col min="9738" max="9738" width="11.25" style="140" customWidth="1"/>
    <col min="9739" max="9739" width="13.375" style="140" customWidth="1"/>
    <col min="9740" max="9740" width="13.5" style="140" customWidth="1"/>
    <col min="9741" max="9741" width="13.75" style="140" customWidth="1"/>
    <col min="9742" max="9742" width="14.25" style="140" customWidth="1"/>
    <col min="9743" max="9743" width="13.75" style="140" customWidth="1"/>
    <col min="9744" max="9744" width="12.25" style="140" customWidth="1"/>
    <col min="9745" max="9984" width="9" style="140"/>
    <col min="9985" max="9985" width="7" style="140" customWidth="1"/>
    <col min="9986" max="9986" width="31.5" style="140" customWidth="1"/>
    <col min="9987" max="9987" width="3" style="140" customWidth="1"/>
    <col min="9988" max="9988" width="14.875" style="140" customWidth="1"/>
    <col min="9989" max="9989" width="15" style="140" customWidth="1"/>
    <col min="9990" max="9990" width="13.625" style="140" customWidth="1"/>
    <col min="9991" max="9991" width="13.25" style="140" customWidth="1"/>
    <col min="9992" max="9992" width="13.375" style="140" customWidth="1"/>
    <col min="9993" max="9993" width="13.25" style="140" customWidth="1"/>
    <col min="9994" max="9994" width="11.25" style="140" customWidth="1"/>
    <col min="9995" max="9995" width="13.375" style="140" customWidth="1"/>
    <col min="9996" max="9996" width="13.5" style="140" customWidth="1"/>
    <col min="9997" max="9997" width="13.75" style="140" customWidth="1"/>
    <col min="9998" max="9998" width="14.25" style="140" customWidth="1"/>
    <col min="9999" max="9999" width="13.75" style="140" customWidth="1"/>
    <col min="10000" max="10000" width="12.25" style="140" customWidth="1"/>
    <col min="10001" max="10240" width="9" style="140"/>
    <col min="10241" max="10241" width="7" style="140" customWidth="1"/>
    <col min="10242" max="10242" width="31.5" style="140" customWidth="1"/>
    <col min="10243" max="10243" width="3" style="140" customWidth="1"/>
    <col min="10244" max="10244" width="14.875" style="140" customWidth="1"/>
    <col min="10245" max="10245" width="15" style="140" customWidth="1"/>
    <col min="10246" max="10246" width="13.625" style="140" customWidth="1"/>
    <col min="10247" max="10247" width="13.25" style="140" customWidth="1"/>
    <col min="10248" max="10248" width="13.375" style="140" customWidth="1"/>
    <col min="10249" max="10249" width="13.25" style="140" customWidth="1"/>
    <col min="10250" max="10250" width="11.25" style="140" customWidth="1"/>
    <col min="10251" max="10251" width="13.375" style="140" customWidth="1"/>
    <col min="10252" max="10252" width="13.5" style="140" customWidth="1"/>
    <col min="10253" max="10253" width="13.75" style="140" customWidth="1"/>
    <col min="10254" max="10254" width="14.25" style="140" customWidth="1"/>
    <col min="10255" max="10255" width="13.75" style="140" customWidth="1"/>
    <col min="10256" max="10256" width="12.25" style="140" customWidth="1"/>
    <col min="10257" max="10496" width="9" style="140"/>
    <col min="10497" max="10497" width="7" style="140" customWidth="1"/>
    <col min="10498" max="10498" width="31.5" style="140" customWidth="1"/>
    <col min="10499" max="10499" width="3" style="140" customWidth="1"/>
    <col min="10500" max="10500" width="14.875" style="140" customWidth="1"/>
    <col min="10501" max="10501" width="15" style="140" customWidth="1"/>
    <col min="10502" max="10502" width="13.625" style="140" customWidth="1"/>
    <col min="10503" max="10503" width="13.25" style="140" customWidth="1"/>
    <col min="10504" max="10504" width="13.375" style="140" customWidth="1"/>
    <col min="10505" max="10505" width="13.25" style="140" customWidth="1"/>
    <col min="10506" max="10506" width="11.25" style="140" customWidth="1"/>
    <col min="10507" max="10507" width="13.375" style="140" customWidth="1"/>
    <col min="10508" max="10508" width="13.5" style="140" customWidth="1"/>
    <col min="10509" max="10509" width="13.75" style="140" customWidth="1"/>
    <col min="10510" max="10510" width="14.25" style="140" customWidth="1"/>
    <col min="10511" max="10511" width="13.75" style="140" customWidth="1"/>
    <col min="10512" max="10512" width="12.25" style="140" customWidth="1"/>
    <col min="10513" max="10752" width="9" style="140"/>
    <col min="10753" max="10753" width="7" style="140" customWidth="1"/>
    <col min="10754" max="10754" width="31.5" style="140" customWidth="1"/>
    <col min="10755" max="10755" width="3" style="140" customWidth="1"/>
    <col min="10756" max="10756" width="14.875" style="140" customWidth="1"/>
    <col min="10757" max="10757" width="15" style="140" customWidth="1"/>
    <col min="10758" max="10758" width="13.625" style="140" customWidth="1"/>
    <col min="10759" max="10759" width="13.25" style="140" customWidth="1"/>
    <col min="10760" max="10760" width="13.375" style="140" customWidth="1"/>
    <col min="10761" max="10761" width="13.25" style="140" customWidth="1"/>
    <col min="10762" max="10762" width="11.25" style="140" customWidth="1"/>
    <col min="10763" max="10763" width="13.375" style="140" customWidth="1"/>
    <col min="10764" max="10764" width="13.5" style="140" customWidth="1"/>
    <col min="10765" max="10765" width="13.75" style="140" customWidth="1"/>
    <col min="10766" max="10766" width="14.25" style="140" customWidth="1"/>
    <col min="10767" max="10767" width="13.75" style="140" customWidth="1"/>
    <col min="10768" max="10768" width="12.25" style="140" customWidth="1"/>
    <col min="10769" max="11008" width="9" style="140"/>
    <col min="11009" max="11009" width="7" style="140" customWidth="1"/>
    <col min="11010" max="11010" width="31.5" style="140" customWidth="1"/>
    <col min="11011" max="11011" width="3" style="140" customWidth="1"/>
    <col min="11012" max="11012" width="14.875" style="140" customWidth="1"/>
    <col min="11013" max="11013" width="15" style="140" customWidth="1"/>
    <col min="11014" max="11014" width="13.625" style="140" customWidth="1"/>
    <col min="11015" max="11015" width="13.25" style="140" customWidth="1"/>
    <col min="11016" max="11016" width="13.375" style="140" customWidth="1"/>
    <col min="11017" max="11017" width="13.25" style="140" customWidth="1"/>
    <col min="11018" max="11018" width="11.25" style="140" customWidth="1"/>
    <col min="11019" max="11019" width="13.375" style="140" customWidth="1"/>
    <col min="11020" max="11020" width="13.5" style="140" customWidth="1"/>
    <col min="11021" max="11021" width="13.75" style="140" customWidth="1"/>
    <col min="11022" max="11022" width="14.25" style="140" customWidth="1"/>
    <col min="11023" max="11023" width="13.75" style="140" customWidth="1"/>
    <col min="11024" max="11024" width="12.25" style="140" customWidth="1"/>
    <col min="11025" max="11264" width="9" style="140"/>
    <col min="11265" max="11265" width="7" style="140" customWidth="1"/>
    <col min="11266" max="11266" width="31.5" style="140" customWidth="1"/>
    <col min="11267" max="11267" width="3" style="140" customWidth="1"/>
    <col min="11268" max="11268" width="14.875" style="140" customWidth="1"/>
    <col min="11269" max="11269" width="15" style="140" customWidth="1"/>
    <col min="11270" max="11270" width="13.625" style="140" customWidth="1"/>
    <col min="11271" max="11271" width="13.25" style="140" customWidth="1"/>
    <col min="11272" max="11272" width="13.375" style="140" customWidth="1"/>
    <col min="11273" max="11273" width="13.25" style="140" customWidth="1"/>
    <col min="11274" max="11274" width="11.25" style="140" customWidth="1"/>
    <col min="11275" max="11275" width="13.375" style="140" customWidth="1"/>
    <col min="11276" max="11276" width="13.5" style="140" customWidth="1"/>
    <col min="11277" max="11277" width="13.75" style="140" customWidth="1"/>
    <col min="11278" max="11278" width="14.25" style="140" customWidth="1"/>
    <col min="11279" max="11279" width="13.75" style="140" customWidth="1"/>
    <col min="11280" max="11280" width="12.25" style="140" customWidth="1"/>
    <col min="11281" max="11520" width="9" style="140"/>
    <col min="11521" max="11521" width="7" style="140" customWidth="1"/>
    <col min="11522" max="11522" width="31.5" style="140" customWidth="1"/>
    <col min="11523" max="11523" width="3" style="140" customWidth="1"/>
    <col min="11524" max="11524" width="14.875" style="140" customWidth="1"/>
    <col min="11525" max="11525" width="15" style="140" customWidth="1"/>
    <col min="11526" max="11526" width="13.625" style="140" customWidth="1"/>
    <col min="11527" max="11527" width="13.25" style="140" customWidth="1"/>
    <col min="11528" max="11528" width="13.375" style="140" customWidth="1"/>
    <col min="11529" max="11529" width="13.25" style="140" customWidth="1"/>
    <col min="11530" max="11530" width="11.25" style="140" customWidth="1"/>
    <col min="11531" max="11531" width="13.375" style="140" customWidth="1"/>
    <col min="11532" max="11532" width="13.5" style="140" customWidth="1"/>
    <col min="11533" max="11533" width="13.75" style="140" customWidth="1"/>
    <col min="11534" max="11534" width="14.25" style="140" customWidth="1"/>
    <col min="11535" max="11535" width="13.75" style="140" customWidth="1"/>
    <col min="11536" max="11536" width="12.25" style="140" customWidth="1"/>
    <col min="11537" max="11776" width="9" style="140"/>
    <col min="11777" max="11777" width="7" style="140" customWidth="1"/>
    <col min="11778" max="11778" width="31.5" style="140" customWidth="1"/>
    <col min="11779" max="11779" width="3" style="140" customWidth="1"/>
    <col min="11780" max="11780" width="14.875" style="140" customWidth="1"/>
    <col min="11781" max="11781" width="15" style="140" customWidth="1"/>
    <col min="11782" max="11782" width="13.625" style="140" customWidth="1"/>
    <col min="11783" max="11783" width="13.25" style="140" customWidth="1"/>
    <col min="11784" max="11784" width="13.375" style="140" customWidth="1"/>
    <col min="11785" max="11785" width="13.25" style="140" customWidth="1"/>
    <col min="11786" max="11786" width="11.25" style="140" customWidth="1"/>
    <col min="11787" max="11787" width="13.375" style="140" customWidth="1"/>
    <col min="11788" max="11788" width="13.5" style="140" customWidth="1"/>
    <col min="11789" max="11789" width="13.75" style="140" customWidth="1"/>
    <col min="11790" max="11790" width="14.25" style="140" customWidth="1"/>
    <col min="11791" max="11791" width="13.75" style="140" customWidth="1"/>
    <col min="11792" max="11792" width="12.25" style="140" customWidth="1"/>
    <col min="11793" max="12032" width="9" style="140"/>
    <col min="12033" max="12033" width="7" style="140" customWidth="1"/>
    <col min="12034" max="12034" width="31.5" style="140" customWidth="1"/>
    <col min="12035" max="12035" width="3" style="140" customWidth="1"/>
    <col min="12036" max="12036" width="14.875" style="140" customWidth="1"/>
    <col min="12037" max="12037" width="15" style="140" customWidth="1"/>
    <col min="12038" max="12038" width="13.625" style="140" customWidth="1"/>
    <col min="12039" max="12039" width="13.25" style="140" customWidth="1"/>
    <col min="12040" max="12040" width="13.375" style="140" customWidth="1"/>
    <col min="12041" max="12041" width="13.25" style="140" customWidth="1"/>
    <col min="12042" max="12042" width="11.25" style="140" customWidth="1"/>
    <col min="12043" max="12043" width="13.375" style="140" customWidth="1"/>
    <col min="12044" max="12044" width="13.5" style="140" customWidth="1"/>
    <col min="12045" max="12045" width="13.75" style="140" customWidth="1"/>
    <col min="12046" max="12046" width="14.25" style="140" customWidth="1"/>
    <col min="12047" max="12047" width="13.75" style="140" customWidth="1"/>
    <col min="12048" max="12048" width="12.25" style="140" customWidth="1"/>
    <col min="12049" max="12288" width="9" style="140"/>
    <col min="12289" max="12289" width="7" style="140" customWidth="1"/>
    <col min="12290" max="12290" width="31.5" style="140" customWidth="1"/>
    <col min="12291" max="12291" width="3" style="140" customWidth="1"/>
    <col min="12292" max="12292" width="14.875" style="140" customWidth="1"/>
    <col min="12293" max="12293" width="15" style="140" customWidth="1"/>
    <col min="12294" max="12294" width="13.625" style="140" customWidth="1"/>
    <col min="12295" max="12295" width="13.25" style="140" customWidth="1"/>
    <col min="12296" max="12296" width="13.375" style="140" customWidth="1"/>
    <col min="12297" max="12297" width="13.25" style="140" customWidth="1"/>
    <col min="12298" max="12298" width="11.25" style="140" customWidth="1"/>
    <col min="12299" max="12299" width="13.375" style="140" customWidth="1"/>
    <col min="12300" max="12300" width="13.5" style="140" customWidth="1"/>
    <col min="12301" max="12301" width="13.75" style="140" customWidth="1"/>
    <col min="12302" max="12302" width="14.25" style="140" customWidth="1"/>
    <col min="12303" max="12303" width="13.75" style="140" customWidth="1"/>
    <col min="12304" max="12304" width="12.25" style="140" customWidth="1"/>
    <col min="12305" max="12544" width="9" style="140"/>
    <col min="12545" max="12545" width="7" style="140" customWidth="1"/>
    <col min="12546" max="12546" width="31.5" style="140" customWidth="1"/>
    <col min="12547" max="12547" width="3" style="140" customWidth="1"/>
    <col min="12548" max="12548" width="14.875" style="140" customWidth="1"/>
    <col min="12549" max="12549" width="15" style="140" customWidth="1"/>
    <col min="12550" max="12550" width="13.625" style="140" customWidth="1"/>
    <col min="12551" max="12551" width="13.25" style="140" customWidth="1"/>
    <col min="12552" max="12552" width="13.375" style="140" customWidth="1"/>
    <col min="12553" max="12553" width="13.25" style="140" customWidth="1"/>
    <col min="12554" max="12554" width="11.25" style="140" customWidth="1"/>
    <col min="12555" max="12555" width="13.375" style="140" customWidth="1"/>
    <col min="12556" max="12556" width="13.5" style="140" customWidth="1"/>
    <col min="12557" max="12557" width="13.75" style="140" customWidth="1"/>
    <col min="12558" max="12558" width="14.25" style="140" customWidth="1"/>
    <col min="12559" max="12559" width="13.75" style="140" customWidth="1"/>
    <col min="12560" max="12560" width="12.25" style="140" customWidth="1"/>
    <col min="12561" max="12800" width="9" style="140"/>
    <col min="12801" max="12801" width="7" style="140" customWidth="1"/>
    <col min="12802" max="12802" width="31.5" style="140" customWidth="1"/>
    <col min="12803" max="12803" width="3" style="140" customWidth="1"/>
    <col min="12804" max="12804" width="14.875" style="140" customWidth="1"/>
    <col min="12805" max="12805" width="15" style="140" customWidth="1"/>
    <col min="12806" max="12806" width="13.625" style="140" customWidth="1"/>
    <col min="12807" max="12807" width="13.25" style="140" customWidth="1"/>
    <col min="12808" max="12808" width="13.375" style="140" customWidth="1"/>
    <col min="12809" max="12809" width="13.25" style="140" customWidth="1"/>
    <col min="12810" max="12810" width="11.25" style="140" customWidth="1"/>
    <col min="12811" max="12811" width="13.375" style="140" customWidth="1"/>
    <col min="12812" max="12812" width="13.5" style="140" customWidth="1"/>
    <col min="12813" max="12813" width="13.75" style="140" customWidth="1"/>
    <col min="12814" max="12814" width="14.25" style="140" customWidth="1"/>
    <col min="12815" max="12815" width="13.75" style="140" customWidth="1"/>
    <col min="12816" max="12816" width="12.25" style="140" customWidth="1"/>
    <col min="12817" max="13056" width="9" style="140"/>
    <col min="13057" max="13057" width="7" style="140" customWidth="1"/>
    <col min="13058" max="13058" width="31.5" style="140" customWidth="1"/>
    <col min="13059" max="13059" width="3" style="140" customWidth="1"/>
    <col min="13060" max="13060" width="14.875" style="140" customWidth="1"/>
    <col min="13061" max="13061" width="15" style="140" customWidth="1"/>
    <col min="13062" max="13062" width="13.625" style="140" customWidth="1"/>
    <col min="13063" max="13063" width="13.25" style="140" customWidth="1"/>
    <col min="13064" max="13064" width="13.375" style="140" customWidth="1"/>
    <col min="13065" max="13065" width="13.25" style="140" customWidth="1"/>
    <col min="13066" max="13066" width="11.25" style="140" customWidth="1"/>
    <col min="13067" max="13067" width="13.375" style="140" customWidth="1"/>
    <col min="13068" max="13068" width="13.5" style="140" customWidth="1"/>
    <col min="13069" max="13069" width="13.75" style="140" customWidth="1"/>
    <col min="13070" max="13070" width="14.25" style="140" customWidth="1"/>
    <col min="13071" max="13071" width="13.75" style="140" customWidth="1"/>
    <col min="13072" max="13072" width="12.25" style="140" customWidth="1"/>
    <col min="13073" max="13312" width="9" style="140"/>
    <col min="13313" max="13313" width="7" style="140" customWidth="1"/>
    <col min="13314" max="13314" width="31.5" style="140" customWidth="1"/>
    <col min="13315" max="13315" width="3" style="140" customWidth="1"/>
    <col min="13316" max="13316" width="14.875" style="140" customWidth="1"/>
    <col min="13317" max="13317" width="15" style="140" customWidth="1"/>
    <col min="13318" max="13318" width="13.625" style="140" customWidth="1"/>
    <col min="13319" max="13319" width="13.25" style="140" customWidth="1"/>
    <col min="13320" max="13320" width="13.375" style="140" customWidth="1"/>
    <col min="13321" max="13321" width="13.25" style="140" customWidth="1"/>
    <col min="13322" max="13322" width="11.25" style="140" customWidth="1"/>
    <col min="13323" max="13323" width="13.375" style="140" customWidth="1"/>
    <col min="13324" max="13324" width="13.5" style="140" customWidth="1"/>
    <col min="13325" max="13325" width="13.75" style="140" customWidth="1"/>
    <col min="13326" max="13326" width="14.25" style="140" customWidth="1"/>
    <col min="13327" max="13327" width="13.75" style="140" customWidth="1"/>
    <col min="13328" max="13328" width="12.25" style="140" customWidth="1"/>
    <col min="13329" max="13568" width="9" style="140"/>
    <col min="13569" max="13569" width="7" style="140" customWidth="1"/>
    <col min="13570" max="13570" width="31.5" style="140" customWidth="1"/>
    <col min="13571" max="13571" width="3" style="140" customWidth="1"/>
    <col min="13572" max="13572" width="14.875" style="140" customWidth="1"/>
    <col min="13573" max="13573" width="15" style="140" customWidth="1"/>
    <col min="13574" max="13574" width="13.625" style="140" customWidth="1"/>
    <col min="13575" max="13575" width="13.25" style="140" customWidth="1"/>
    <col min="13576" max="13576" width="13.375" style="140" customWidth="1"/>
    <col min="13577" max="13577" width="13.25" style="140" customWidth="1"/>
    <col min="13578" max="13578" width="11.25" style="140" customWidth="1"/>
    <col min="13579" max="13579" width="13.375" style="140" customWidth="1"/>
    <col min="13580" max="13580" width="13.5" style="140" customWidth="1"/>
    <col min="13581" max="13581" width="13.75" style="140" customWidth="1"/>
    <col min="13582" max="13582" width="14.25" style="140" customWidth="1"/>
    <col min="13583" max="13583" width="13.75" style="140" customWidth="1"/>
    <col min="13584" max="13584" width="12.25" style="140" customWidth="1"/>
    <col min="13585" max="13824" width="9" style="140"/>
    <col min="13825" max="13825" width="7" style="140" customWidth="1"/>
    <col min="13826" max="13826" width="31.5" style="140" customWidth="1"/>
    <col min="13827" max="13827" width="3" style="140" customWidth="1"/>
    <col min="13828" max="13828" width="14.875" style="140" customWidth="1"/>
    <col min="13829" max="13829" width="15" style="140" customWidth="1"/>
    <col min="13830" max="13830" width="13.625" style="140" customWidth="1"/>
    <col min="13831" max="13831" width="13.25" style="140" customWidth="1"/>
    <col min="13832" max="13832" width="13.375" style="140" customWidth="1"/>
    <col min="13833" max="13833" width="13.25" style="140" customWidth="1"/>
    <col min="13834" max="13834" width="11.25" style="140" customWidth="1"/>
    <col min="13835" max="13835" width="13.375" style="140" customWidth="1"/>
    <col min="13836" max="13836" width="13.5" style="140" customWidth="1"/>
    <col min="13837" max="13837" width="13.75" style="140" customWidth="1"/>
    <col min="13838" max="13838" width="14.25" style="140" customWidth="1"/>
    <col min="13839" max="13839" width="13.75" style="140" customWidth="1"/>
    <col min="13840" max="13840" width="12.25" style="140" customWidth="1"/>
    <col min="13841" max="14080" width="9" style="140"/>
    <col min="14081" max="14081" width="7" style="140" customWidth="1"/>
    <col min="14082" max="14082" width="31.5" style="140" customWidth="1"/>
    <col min="14083" max="14083" width="3" style="140" customWidth="1"/>
    <col min="14084" max="14084" width="14.875" style="140" customWidth="1"/>
    <col min="14085" max="14085" width="15" style="140" customWidth="1"/>
    <col min="14086" max="14086" width="13.625" style="140" customWidth="1"/>
    <col min="14087" max="14087" width="13.25" style="140" customWidth="1"/>
    <col min="14088" max="14088" width="13.375" style="140" customWidth="1"/>
    <col min="14089" max="14089" width="13.25" style="140" customWidth="1"/>
    <col min="14090" max="14090" width="11.25" style="140" customWidth="1"/>
    <col min="14091" max="14091" width="13.375" style="140" customWidth="1"/>
    <col min="14092" max="14092" width="13.5" style="140" customWidth="1"/>
    <col min="14093" max="14093" width="13.75" style="140" customWidth="1"/>
    <col min="14094" max="14094" width="14.25" style="140" customWidth="1"/>
    <col min="14095" max="14095" width="13.75" style="140" customWidth="1"/>
    <col min="14096" max="14096" width="12.25" style="140" customWidth="1"/>
    <col min="14097" max="14336" width="9" style="140"/>
    <col min="14337" max="14337" width="7" style="140" customWidth="1"/>
    <col min="14338" max="14338" width="31.5" style="140" customWidth="1"/>
    <col min="14339" max="14339" width="3" style="140" customWidth="1"/>
    <col min="14340" max="14340" width="14.875" style="140" customWidth="1"/>
    <col min="14341" max="14341" width="15" style="140" customWidth="1"/>
    <col min="14342" max="14342" width="13.625" style="140" customWidth="1"/>
    <col min="14343" max="14343" width="13.25" style="140" customWidth="1"/>
    <col min="14344" max="14344" width="13.375" style="140" customWidth="1"/>
    <col min="14345" max="14345" width="13.25" style="140" customWidth="1"/>
    <col min="14346" max="14346" width="11.25" style="140" customWidth="1"/>
    <col min="14347" max="14347" width="13.375" style="140" customWidth="1"/>
    <col min="14348" max="14348" width="13.5" style="140" customWidth="1"/>
    <col min="14349" max="14349" width="13.75" style="140" customWidth="1"/>
    <col min="14350" max="14350" width="14.25" style="140" customWidth="1"/>
    <col min="14351" max="14351" width="13.75" style="140" customWidth="1"/>
    <col min="14352" max="14352" width="12.25" style="140" customWidth="1"/>
    <col min="14353" max="14592" width="9" style="140"/>
    <col min="14593" max="14593" width="7" style="140" customWidth="1"/>
    <col min="14594" max="14594" width="31.5" style="140" customWidth="1"/>
    <col min="14595" max="14595" width="3" style="140" customWidth="1"/>
    <col min="14596" max="14596" width="14.875" style="140" customWidth="1"/>
    <col min="14597" max="14597" width="15" style="140" customWidth="1"/>
    <col min="14598" max="14598" width="13.625" style="140" customWidth="1"/>
    <col min="14599" max="14599" width="13.25" style="140" customWidth="1"/>
    <col min="14600" max="14600" width="13.375" style="140" customWidth="1"/>
    <col min="14601" max="14601" width="13.25" style="140" customWidth="1"/>
    <col min="14602" max="14602" width="11.25" style="140" customWidth="1"/>
    <col min="14603" max="14603" width="13.375" style="140" customWidth="1"/>
    <col min="14604" max="14604" width="13.5" style="140" customWidth="1"/>
    <col min="14605" max="14605" width="13.75" style="140" customWidth="1"/>
    <col min="14606" max="14606" width="14.25" style="140" customWidth="1"/>
    <col min="14607" max="14607" width="13.75" style="140" customWidth="1"/>
    <col min="14608" max="14608" width="12.25" style="140" customWidth="1"/>
    <col min="14609" max="14848" width="9" style="140"/>
    <col min="14849" max="14849" width="7" style="140" customWidth="1"/>
    <col min="14850" max="14850" width="31.5" style="140" customWidth="1"/>
    <col min="14851" max="14851" width="3" style="140" customWidth="1"/>
    <col min="14852" max="14852" width="14.875" style="140" customWidth="1"/>
    <col min="14853" max="14853" width="15" style="140" customWidth="1"/>
    <col min="14854" max="14854" width="13.625" style="140" customWidth="1"/>
    <col min="14855" max="14855" width="13.25" style="140" customWidth="1"/>
    <col min="14856" max="14856" width="13.375" style="140" customWidth="1"/>
    <col min="14857" max="14857" width="13.25" style="140" customWidth="1"/>
    <col min="14858" max="14858" width="11.25" style="140" customWidth="1"/>
    <col min="14859" max="14859" width="13.375" style="140" customWidth="1"/>
    <col min="14860" max="14860" width="13.5" style="140" customWidth="1"/>
    <col min="14861" max="14861" width="13.75" style="140" customWidth="1"/>
    <col min="14862" max="14862" width="14.25" style="140" customWidth="1"/>
    <col min="14863" max="14863" width="13.75" style="140" customWidth="1"/>
    <col min="14864" max="14864" width="12.25" style="140" customWidth="1"/>
    <col min="14865" max="15104" width="9" style="140"/>
    <col min="15105" max="15105" width="7" style="140" customWidth="1"/>
    <col min="15106" max="15106" width="31.5" style="140" customWidth="1"/>
    <col min="15107" max="15107" width="3" style="140" customWidth="1"/>
    <col min="15108" max="15108" width="14.875" style="140" customWidth="1"/>
    <col min="15109" max="15109" width="15" style="140" customWidth="1"/>
    <col min="15110" max="15110" width="13.625" style="140" customWidth="1"/>
    <col min="15111" max="15111" width="13.25" style="140" customWidth="1"/>
    <col min="15112" max="15112" width="13.375" style="140" customWidth="1"/>
    <col min="15113" max="15113" width="13.25" style="140" customWidth="1"/>
    <col min="15114" max="15114" width="11.25" style="140" customWidth="1"/>
    <col min="15115" max="15115" width="13.375" style="140" customWidth="1"/>
    <col min="15116" max="15116" width="13.5" style="140" customWidth="1"/>
    <col min="15117" max="15117" width="13.75" style="140" customWidth="1"/>
    <col min="15118" max="15118" width="14.25" style="140" customWidth="1"/>
    <col min="15119" max="15119" width="13.75" style="140" customWidth="1"/>
    <col min="15120" max="15120" width="12.25" style="140" customWidth="1"/>
    <col min="15121" max="15360" width="9" style="140"/>
    <col min="15361" max="15361" width="7" style="140" customWidth="1"/>
    <col min="15362" max="15362" width="31.5" style="140" customWidth="1"/>
    <col min="15363" max="15363" width="3" style="140" customWidth="1"/>
    <col min="15364" max="15364" width="14.875" style="140" customWidth="1"/>
    <col min="15365" max="15365" width="15" style="140" customWidth="1"/>
    <col min="15366" max="15366" width="13.625" style="140" customWidth="1"/>
    <col min="15367" max="15367" width="13.25" style="140" customWidth="1"/>
    <col min="15368" max="15368" width="13.375" style="140" customWidth="1"/>
    <col min="15369" max="15369" width="13.25" style="140" customWidth="1"/>
    <col min="15370" max="15370" width="11.25" style="140" customWidth="1"/>
    <col min="15371" max="15371" width="13.375" style="140" customWidth="1"/>
    <col min="15372" max="15372" width="13.5" style="140" customWidth="1"/>
    <col min="15373" max="15373" width="13.75" style="140" customWidth="1"/>
    <col min="15374" max="15374" width="14.25" style="140" customWidth="1"/>
    <col min="15375" max="15375" width="13.75" style="140" customWidth="1"/>
    <col min="15376" max="15376" width="12.25" style="140" customWidth="1"/>
    <col min="15377" max="15616" width="9" style="140"/>
    <col min="15617" max="15617" width="7" style="140" customWidth="1"/>
    <col min="15618" max="15618" width="31.5" style="140" customWidth="1"/>
    <col min="15619" max="15619" width="3" style="140" customWidth="1"/>
    <col min="15620" max="15620" width="14.875" style="140" customWidth="1"/>
    <col min="15621" max="15621" width="15" style="140" customWidth="1"/>
    <col min="15622" max="15622" width="13.625" style="140" customWidth="1"/>
    <col min="15623" max="15623" width="13.25" style="140" customWidth="1"/>
    <col min="15624" max="15624" width="13.375" style="140" customWidth="1"/>
    <col min="15625" max="15625" width="13.25" style="140" customWidth="1"/>
    <col min="15626" max="15626" width="11.25" style="140" customWidth="1"/>
    <col min="15627" max="15627" width="13.375" style="140" customWidth="1"/>
    <col min="15628" max="15628" width="13.5" style="140" customWidth="1"/>
    <col min="15629" max="15629" width="13.75" style="140" customWidth="1"/>
    <col min="15630" max="15630" width="14.25" style="140" customWidth="1"/>
    <col min="15631" max="15631" width="13.75" style="140" customWidth="1"/>
    <col min="15632" max="15632" width="12.25" style="140" customWidth="1"/>
    <col min="15633" max="15872" width="9" style="140"/>
    <col min="15873" max="15873" width="7" style="140" customWidth="1"/>
    <col min="15874" max="15874" width="31.5" style="140" customWidth="1"/>
    <col min="15875" max="15875" width="3" style="140" customWidth="1"/>
    <col min="15876" max="15876" width="14.875" style="140" customWidth="1"/>
    <col min="15877" max="15877" width="15" style="140" customWidth="1"/>
    <col min="15878" max="15878" width="13.625" style="140" customWidth="1"/>
    <col min="15879" max="15879" width="13.25" style="140" customWidth="1"/>
    <col min="15880" max="15880" width="13.375" style="140" customWidth="1"/>
    <col min="15881" max="15881" width="13.25" style="140" customWidth="1"/>
    <col min="15882" max="15882" width="11.25" style="140" customWidth="1"/>
    <col min="15883" max="15883" width="13.375" style="140" customWidth="1"/>
    <col min="15884" max="15884" width="13.5" style="140" customWidth="1"/>
    <col min="15885" max="15885" width="13.75" style="140" customWidth="1"/>
    <col min="15886" max="15886" width="14.25" style="140" customWidth="1"/>
    <col min="15887" max="15887" width="13.75" style="140" customWidth="1"/>
    <col min="15888" max="15888" width="12.25" style="140" customWidth="1"/>
    <col min="15889" max="16128" width="9" style="140"/>
    <col min="16129" max="16129" width="7" style="140" customWidth="1"/>
    <col min="16130" max="16130" width="31.5" style="140" customWidth="1"/>
    <col min="16131" max="16131" width="3" style="140" customWidth="1"/>
    <col min="16132" max="16132" width="14.875" style="140" customWidth="1"/>
    <col min="16133" max="16133" width="15" style="140" customWidth="1"/>
    <col min="16134" max="16134" width="13.625" style="140" customWidth="1"/>
    <col min="16135" max="16135" width="13.25" style="140" customWidth="1"/>
    <col min="16136" max="16136" width="13.375" style="140" customWidth="1"/>
    <col min="16137" max="16137" width="13.25" style="140" customWidth="1"/>
    <col min="16138" max="16138" width="11.25" style="140" customWidth="1"/>
    <col min="16139" max="16139" width="13.375" style="140" customWidth="1"/>
    <col min="16140" max="16140" width="13.5" style="140" customWidth="1"/>
    <col min="16141" max="16141" width="13.75" style="140" customWidth="1"/>
    <col min="16142" max="16142" width="14.25" style="140" customWidth="1"/>
    <col min="16143" max="16143" width="13.75" style="140" customWidth="1"/>
    <col min="16144" max="16144" width="12.25" style="140" customWidth="1"/>
    <col min="16145" max="16384" width="9" style="140"/>
  </cols>
  <sheetData>
    <row r="1" spans="1:256">
      <c r="M1" s="141" t="s">
        <v>127</v>
      </c>
      <c r="N1" s="141"/>
    </row>
    <row r="2" spans="1:256">
      <c r="M2" s="4" t="s">
        <v>121</v>
      </c>
      <c r="N2" s="141"/>
    </row>
    <row r="3" spans="1:256">
      <c r="D3" s="44"/>
      <c r="E3" s="44"/>
      <c r="F3" s="44"/>
      <c r="G3" s="44"/>
      <c r="H3" s="44"/>
      <c r="I3" s="44"/>
      <c r="J3" s="44"/>
      <c r="K3" s="44"/>
      <c r="L3" s="44"/>
      <c r="M3" s="4" t="s">
        <v>536</v>
      </c>
      <c r="N3" s="141"/>
      <c r="O3" s="44"/>
    </row>
    <row r="4" spans="1:256"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56" s="142" customFormat="1">
      <c r="A5" s="659" t="s">
        <v>128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</row>
    <row r="6" spans="1:256" ht="23.45" customHeight="1">
      <c r="A6" s="143"/>
      <c r="B6" s="144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4"/>
      <c r="O6" s="146"/>
      <c r="P6" s="147" t="s">
        <v>35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>
      <c r="A7" s="660" t="s">
        <v>129</v>
      </c>
      <c r="B7" s="661" t="s">
        <v>37</v>
      </c>
      <c r="C7" s="662" t="s">
        <v>100</v>
      </c>
      <c r="D7" s="665" t="s">
        <v>38</v>
      </c>
      <c r="E7" s="657" t="s">
        <v>130</v>
      </c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>
      <c r="A8" s="660"/>
      <c r="B8" s="661"/>
      <c r="C8" s="663"/>
      <c r="D8" s="665"/>
      <c r="E8" s="657" t="s">
        <v>131</v>
      </c>
      <c r="F8" s="658" t="s">
        <v>132</v>
      </c>
      <c r="G8" s="658"/>
      <c r="H8" s="658"/>
      <c r="I8" s="658"/>
      <c r="J8" s="658"/>
      <c r="K8" s="658"/>
      <c r="L8" s="658"/>
      <c r="M8" s="657" t="s">
        <v>133</v>
      </c>
      <c r="N8" s="658" t="s">
        <v>132</v>
      </c>
      <c r="O8" s="658"/>
      <c r="P8" s="65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>
      <c r="A9" s="660"/>
      <c r="B9" s="661"/>
      <c r="C9" s="663"/>
      <c r="D9" s="665"/>
      <c r="E9" s="657"/>
      <c r="F9" s="657" t="s">
        <v>134</v>
      </c>
      <c r="G9" s="658" t="s">
        <v>132</v>
      </c>
      <c r="H9" s="658"/>
      <c r="I9" s="657" t="s">
        <v>135</v>
      </c>
      <c r="J9" s="657" t="s">
        <v>136</v>
      </c>
      <c r="K9" s="657" t="s">
        <v>137</v>
      </c>
      <c r="L9" s="657" t="s">
        <v>138</v>
      </c>
      <c r="M9" s="657"/>
      <c r="N9" s="657" t="s">
        <v>139</v>
      </c>
      <c r="O9" s="47" t="s">
        <v>132</v>
      </c>
      <c r="P9" s="657" t="s">
        <v>140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51">
      <c r="A10" s="660"/>
      <c r="B10" s="661"/>
      <c r="C10" s="664"/>
      <c r="D10" s="665"/>
      <c r="E10" s="657"/>
      <c r="F10" s="657"/>
      <c r="G10" s="47" t="s">
        <v>141</v>
      </c>
      <c r="H10" s="47" t="s">
        <v>142</v>
      </c>
      <c r="I10" s="657"/>
      <c r="J10" s="657"/>
      <c r="K10" s="657"/>
      <c r="L10" s="657"/>
      <c r="M10" s="657"/>
      <c r="N10" s="657"/>
      <c r="O10" s="47" t="s">
        <v>137</v>
      </c>
      <c r="P10" s="657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spans="1:256">
      <c r="A11" s="149">
        <v>1</v>
      </c>
      <c r="B11" s="150">
        <v>2</v>
      </c>
      <c r="C11" s="150"/>
      <c r="D11" s="151">
        <v>3</v>
      </c>
      <c r="E11" s="152">
        <v>4</v>
      </c>
      <c r="F11" s="152">
        <v>5</v>
      </c>
      <c r="G11" s="152">
        <v>6</v>
      </c>
      <c r="H11" s="152">
        <v>7</v>
      </c>
      <c r="I11" s="152">
        <v>8</v>
      </c>
      <c r="J11" s="152">
        <v>9</v>
      </c>
      <c r="K11" s="152">
        <v>10</v>
      </c>
      <c r="L11" s="152">
        <v>11</v>
      </c>
      <c r="M11" s="152">
        <v>12</v>
      </c>
      <c r="N11" s="152">
        <v>13</v>
      </c>
      <c r="O11" s="152">
        <v>14</v>
      </c>
      <c r="P11" s="152">
        <v>15</v>
      </c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1:256">
      <c r="A12" s="154"/>
      <c r="B12" s="155"/>
      <c r="C12" s="156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</row>
    <row r="13" spans="1:256" ht="18.75" customHeight="1">
      <c r="A13" s="633"/>
      <c r="B13" s="654" t="s">
        <v>143</v>
      </c>
      <c r="C13" s="160" t="s">
        <v>0</v>
      </c>
      <c r="D13" s="161">
        <f>D17+D35+D44+D56+D89+D95+D101+D119+D134+D161+D167+D176+D185+D191+D233+D266+D284+D302+D329+D338+D368+D401+D407+D125+D155</f>
        <v>1968161475.5</v>
      </c>
      <c r="E13" s="161">
        <f t="shared" ref="E13:P14" si="0">E17+E35+E44+E56+E89+E95+E101+E119+E134+E161+E167+E176+E185+E191+E233+E266+E284+E302+E329+E338+E368+E401+E407+E125+E155</f>
        <v>1241482791.5</v>
      </c>
      <c r="F13" s="161">
        <f t="shared" si="0"/>
        <v>523774540.5</v>
      </c>
      <c r="G13" s="161">
        <f t="shared" si="0"/>
        <v>241973498</v>
      </c>
      <c r="H13" s="161">
        <f t="shared" si="0"/>
        <v>281801042.5</v>
      </c>
      <c r="I13" s="161">
        <f t="shared" si="0"/>
        <v>463432005</v>
      </c>
      <c r="J13" s="161">
        <f t="shared" si="0"/>
        <v>4311465</v>
      </c>
      <c r="K13" s="161">
        <f t="shared" si="0"/>
        <v>178331623</v>
      </c>
      <c r="L13" s="161">
        <f t="shared" si="0"/>
        <v>71633158</v>
      </c>
      <c r="M13" s="161">
        <f t="shared" si="0"/>
        <v>726678684</v>
      </c>
      <c r="N13" s="161">
        <f t="shared" si="0"/>
        <v>665080706</v>
      </c>
      <c r="O13" s="161">
        <f t="shared" si="0"/>
        <v>144155303</v>
      </c>
      <c r="P13" s="161">
        <f t="shared" si="0"/>
        <v>61597978</v>
      </c>
      <c r="Q13" s="162"/>
      <c r="R13" s="162"/>
      <c r="S13" s="162"/>
      <c r="T13" s="162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ht="18.75" customHeight="1">
      <c r="A14" s="634"/>
      <c r="B14" s="655"/>
      <c r="C14" s="160" t="s">
        <v>1</v>
      </c>
      <c r="D14" s="161">
        <f>D18+D36+D45+D57+D90+D96+D102+D120+D135+D162+D168+D177+D186+D192+D234+D267+D285+D303+D330+D339+D369+D402+D408+D126+D156</f>
        <v>55477898</v>
      </c>
      <c r="E14" s="161">
        <f t="shared" si="0"/>
        <v>19923616</v>
      </c>
      <c r="F14" s="161">
        <f t="shared" si="0"/>
        <v>17439175</v>
      </c>
      <c r="G14" s="161">
        <f t="shared" si="0"/>
        <v>13986855</v>
      </c>
      <c r="H14" s="161">
        <f t="shared" si="0"/>
        <v>3452320</v>
      </c>
      <c r="I14" s="161">
        <f t="shared" si="0"/>
        <v>736100</v>
      </c>
      <c r="J14" s="161">
        <f t="shared" si="0"/>
        <v>103700</v>
      </c>
      <c r="K14" s="161">
        <f t="shared" si="0"/>
        <v>1644641</v>
      </c>
      <c r="L14" s="161">
        <f t="shared" si="0"/>
        <v>0</v>
      </c>
      <c r="M14" s="161">
        <f t="shared" si="0"/>
        <v>35554282</v>
      </c>
      <c r="N14" s="161">
        <f t="shared" si="0"/>
        <v>31204282</v>
      </c>
      <c r="O14" s="161">
        <f t="shared" si="0"/>
        <v>-6300000</v>
      </c>
      <c r="P14" s="161">
        <f t="shared" si="0"/>
        <v>4350000</v>
      </c>
      <c r="Q14" s="162"/>
      <c r="R14" s="162"/>
      <c r="S14" s="162"/>
      <c r="T14" s="162"/>
      <c r="U14" s="162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ht="18.75" customHeight="1">
      <c r="A15" s="635"/>
      <c r="B15" s="656"/>
      <c r="C15" s="160" t="s">
        <v>2</v>
      </c>
      <c r="D15" s="161">
        <f>D13+D14</f>
        <v>2023639373.5</v>
      </c>
      <c r="E15" s="161">
        <f t="shared" ref="E15:P15" si="1">E13+E14</f>
        <v>1261406407.5</v>
      </c>
      <c r="F15" s="161">
        <f t="shared" si="1"/>
        <v>541213715.5</v>
      </c>
      <c r="G15" s="161">
        <f t="shared" si="1"/>
        <v>255960353</v>
      </c>
      <c r="H15" s="161">
        <f t="shared" si="1"/>
        <v>285253362.5</v>
      </c>
      <c r="I15" s="161">
        <f t="shared" si="1"/>
        <v>464168105</v>
      </c>
      <c r="J15" s="161">
        <f t="shared" si="1"/>
        <v>4415165</v>
      </c>
      <c r="K15" s="161">
        <f t="shared" si="1"/>
        <v>179976264</v>
      </c>
      <c r="L15" s="161">
        <f t="shared" si="1"/>
        <v>71633158</v>
      </c>
      <c r="M15" s="161">
        <f t="shared" si="1"/>
        <v>762232966</v>
      </c>
      <c r="N15" s="161">
        <f t="shared" si="1"/>
        <v>696284988</v>
      </c>
      <c r="O15" s="161">
        <f t="shared" si="1"/>
        <v>137855303</v>
      </c>
      <c r="P15" s="161">
        <f t="shared" si="1"/>
        <v>65947978</v>
      </c>
      <c r="Q15" s="162"/>
      <c r="R15" s="162"/>
      <c r="S15" s="162"/>
      <c r="T15" s="162"/>
      <c r="U15" s="162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>
      <c r="A16" s="154"/>
      <c r="B16" s="164"/>
      <c r="C16" s="165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8"/>
      <c r="R16" s="168"/>
      <c r="S16" s="168"/>
      <c r="T16" s="168"/>
      <c r="U16" s="168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</row>
    <row r="17" spans="1:256" ht="15">
      <c r="A17" s="621" t="s">
        <v>42</v>
      </c>
      <c r="B17" s="624" t="s">
        <v>144</v>
      </c>
      <c r="C17" s="169" t="s">
        <v>0</v>
      </c>
      <c r="D17" s="170">
        <f>D23+D26+D29+D32+D20</f>
        <v>26145000</v>
      </c>
      <c r="E17" s="171">
        <f>E23+E26+E29+E32+E20</f>
        <v>13543447</v>
      </c>
      <c r="F17" s="171">
        <f t="shared" ref="F17:P18" si="2">F23+F26+F29+F32+F20</f>
        <v>3078447</v>
      </c>
      <c r="G17" s="171">
        <f t="shared" si="2"/>
        <v>376447</v>
      </c>
      <c r="H17" s="171">
        <f t="shared" si="2"/>
        <v>2702000</v>
      </c>
      <c r="I17" s="171">
        <f t="shared" si="2"/>
        <v>2295000</v>
      </c>
      <c r="J17" s="171">
        <f t="shared" si="2"/>
        <v>0</v>
      </c>
      <c r="K17" s="171">
        <f t="shared" si="2"/>
        <v>8170000</v>
      </c>
      <c r="L17" s="171">
        <f t="shared" si="2"/>
        <v>0</v>
      </c>
      <c r="M17" s="171">
        <f t="shared" si="2"/>
        <v>12601553</v>
      </c>
      <c r="N17" s="171">
        <f t="shared" si="2"/>
        <v>12601553</v>
      </c>
      <c r="O17" s="171">
        <f t="shared" si="2"/>
        <v>0</v>
      </c>
      <c r="P17" s="171">
        <f t="shared" si="2"/>
        <v>0</v>
      </c>
      <c r="Q17" s="172"/>
      <c r="R17" s="172"/>
      <c r="S17" s="172"/>
      <c r="T17" s="172"/>
      <c r="U17" s="172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5">
      <c r="A18" s="622"/>
      <c r="B18" s="625"/>
      <c r="C18" s="169" t="s">
        <v>1</v>
      </c>
      <c r="D18" s="170">
        <f>D24+D27+D30+D33+D21</f>
        <v>100000</v>
      </c>
      <c r="E18" s="171">
        <f>E24+E27+E30+E33+E21</f>
        <v>100000</v>
      </c>
      <c r="F18" s="171">
        <f t="shared" si="2"/>
        <v>100000</v>
      </c>
      <c r="G18" s="171">
        <f t="shared" si="2"/>
        <v>0</v>
      </c>
      <c r="H18" s="171">
        <f t="shared" si="2"/>
        <v>100000</v>
      </c>
      <c r="I18" s="171">
        <f t="shared" si="2"/>
        <v>0</v>
      </c>
      <c r="J18" s="171">
        <f t="shared" si="2"/>
        <v>0</v>
      </c>
      <c r="K18" s="171">
        <f t="shared" si="2"/>
        <v>0</v>
      </c>
      <c r="L18" s="171">
        <f t="shared" si="2"/>
        <v>0</v>
      </c>
      <c r="M18" s="171">
        <f t="shared" si="2"/>
        <v>0</v>
      </c>
      <c r="N18" s="171">
        <f t="shared" si="2"/>
        <v>0</v>
      </c>
      <c r="O18" s="171">
        <f t="shared" si="2"/>
        <v>0</v>
      </c>
      <c r="P18" s="171">
        <f t="shared" si="2"/>
        <v>0</v>
      </c>
      <c r="Q18" s="172"/>
      <c r="R18" s="172"/>
      <c r="S18" s="172"/>
      <c r="T18" s="172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ht="15">
      <c r="A19" s="623"/>
      <c r="B19" s="626"/>
      <c r="C19" s="169" t="s">
        <v>2</v>
      </c>
      <c r="D19" s="170">
        <f>D17+D18</f>
        <v>26245000</v>
      </c>
      <c r="E19" s="171">
        <f t="shared" ref="E19:P19" si="3">E17+E18</f>
        <v>13643447</v>
      </c>
      <c r="F19" s="171">
        <f t="shared" si="3"/>
        <v>3178447</v>
      </c>
      <c r="G19" s="171">
        <f t="shared" si="3"/>
        <v>376447</v>
      </c>
      <c r="H19" s="171">
        <f t="shared" si="3"/>
        <v>2802000</v>
      </c>
      <c r="I19" s="171">
        <f t="shared" si="3"/>
        <v>2295000</v>
      </c>
      <c r="J19" s="171">
        <f t="shared" si="3"/>
        <v>0</v>
      </c>
      <c r="K19" s="171">
        <f t="shared" si="3"/>
        <v>8170000</v>
      </c>
      <c r="L19" s="171">
        <f t="shared" si="3"/>
        <v>0</v>
      </c>
      <c r="M19" s="171">
        <f t="shared" si="3"/>
        <v>12601553</v>
      </c>
      <c r="N19" s="171">
        <f t="shared" si="3"/>
        <v>12601553</v>
      </c>
      <c r="O19" s="171">
        <f t="shared" si="3"/>
        <v>0</v>
      </c>
      <c r="P19" s="171">
        <f t="shared" si="3"/>
        <v>0</v>
      </c>
      <c r="Q19" s="172"/>
      <c r="R19" s="172"/>
      <c r="S19" s="172"/>
      <c r="T19" s="172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idden="1">
      <c r="A20" s="648" t="s">
        <v>145</v>
      </c>
      <c r="B20" s="651" t="s">
        <v>146</v>
      </c>
      <c r="C20" s="174" t="s">
        <v>0</v>
      </c>
      <c r="D20" s="166">
        <f>E20+M20</f>
        <v>50000</v>
      </c>
      <c r="E20" s="167">
        <f>F20+I20+J20+K20+L20</f>
        <v>50000</v>
      </c>
      <c r="F20" s="167">
        <f>G20+H20</f>
        <v>50000</v>
      </c>
      <c r="G20" s="167">
        <v>0</v>
      </c>
      <c r="H20" s="167">
        <v>50000</v>
      </c>
      <c r="I20" s="167">
        <v>0</v>
      </c>
      <c r="J20" s="167">
        <v>0</v>
      </c>
      <c r="K20" s="167">
        <v>0</v>
      </c>
      <c r="L20" s="167">
        <v>0</v>
      </c>
      <c r="M20" s="167">
        <f>N20+P20</f>
        <v>0</v>
      </c>
      <c r="N20" s="167">
        <v>0</v>
      </c>
      <c r="O20" s="167">
        <v>0</v>
      </c>
      <c r="P20" s="167">
        <v>0</v>
      </c>
      <c r="Q20" s="168"/>
      <c r="R20" s="168"/>
      <c r="S20" s="168"/>
      <c r="T20" s="168"/>
      <c r="U20" s="168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</row>
    <row r="21" spans="1:256" hidden="1">
      <c r="A21" s="649"/>
      <c r="B21" s="652"/>
      <c r="C21" s="174" t="s">
        <v>1</v>
      </c>
      <c r="D21" s="166">
        <f>E21+M21</f>
        <v>0</v>
      </c>
      <c r="E21" s="167">
        <f>F21+I21+J21+K21+L21</f>
        <v>0</v>
      </c>
      <c r="F21" s="167">
        <f>G21+H21</f>
        <v>0</v>
      </c>
      <c r="G21" s="167"/>
      <c r="H21" s="167"/>
      <c r="I21" s="167"/>
      <c r="J21" s="167"/>
      <c r="K21" s="167"/>
      <c r="L21" s="167"/>
      <c r="M21" s="167">
        <f>N21+P21</f>
        <v>0</v>
      </c>
      <c r="N21" s="167"/>
      <c r="O21" s="167"/>
      <c r="P21" s="167"/>
      <c r="Q21" s="168"/>
      <c r="R21" s="168"/>
      <c r="S21" s="168"/>
      <c r="T21" s="168"/>
      <c r="U21" s="168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spans="1:256" hidden="1">
      <c r="A22" s="650"/>
      <c r="B22" s="653"/>
      <c r="C22" s="174" t="s">
        <v>2</v>
      </c>
      <c r="D22" s="166">
        <f>D20+D21</f>
        <v>50000</v>
      </c>
      <c r="E22" s="167">
        <f t="shared" ref="E22:P22" si="4">E20+E21</f>
        <v>50000</v>
      </c>
      <c r="F22" s="167">
        <f t="shared" si="4"/>
        <v>50000</v>
      </c>
      <c r="G22" s="167">
        <f t="shared" si="4"/>
        <v>0</v>
      </c>
      <c r="H22" s="167">
        <f t="shared" si="4"/>
        <v>50000</v>
      </c>
      <c r="I22" s="167">
        <f t="shared" si="4"/>
        <v>0</v>
      </c>
      <c r="J22" s="167">
        <f t="shared" si="4"/>
        <v>0</v>
      </c>
      <c r="K22" s="167">
        <f t="shared" si="4"/>
        <v>0</v>
      </c>
      <c r="L22" s="167">
        <f t="shared" si="4"/>
        <v>0</v>
      </c>
      <c r="M22" s="167">
        <f t="shared" si="4"/>
        <v>0</v>
      </c>
      <c r="N22" s="167">
        <f t="shared" si="4"/>
        <v>0</v>
      </c>
      <c r="O22" s="167">
        <f t="shared" si="4"/>
        <v>0</v>
      </c>
      <c r="P22" s="167">
        <f t="shared" si="4"/>
        <v>0</v>
      </c>
      <c r="Q22" s="168"/>
      <c r="R22" s="168"/>
      <c r="S22" s="168"/>
      <c r="T22" s="168"/>
      <c r="U22" s="168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idden="1">
      <c r="A23" s="627" t="s">
        <v>147</v>
      </c>
      <c r="B23" s="630" t="s">
        <v>148</v>
      </c>
      <c r="C23" s="175" t="s">
        <v>0</v>
      </c>
      <c r="D23" s="176">
        <f>E23+M23</f>
        <v>1700000</v>
      </c>
      <c r="E23" s="177">
        <f>F23+I23+J23+K23+L23</f>
        <v>1700000</v>
      </c>
      <c r="F23" s="177">
        <f>G23+H23</f>
        <v>0</v>
      </c>
      <c r="G23" s="177">
        <v>0</v>
      </c>
      <c r="H23" s="177">
        <v>0</v>
      </c>
      <c r="I23" s="177">
        <v>1700000</v>
      </c>
      <c r="J23" s="177">
        <v>0</v>
      </c>
      <c r="K23" s="177">
        <v>0</v>
      </c>
      <c r="L23" s="177">
        <v>0</v>
      </c>
      <c r="M23" s="177">
        <f>N23+P23</f>
        <v>0</v>
      </c>
      <c r="N23" s="177">
        <v>0</v>
      </c>
      <c r="O23" s="177">
        <v>0</v>
      </c>
      <c r="P23" s="177">
        <v>0</v>
      </c>
      <c r="Q23" s="178"/>
      <c r="R23" s="178"/>
      <c r="S23" s="178"/>
      <c r="T23" s="178"/>
      <c r="U23" s="178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idden="1">
      <c r="A24" s="628"/>
      <c r="B24" s="631"/>
      <c r="C24" s="175" t="s">
        <v>1</v>
      </c>
      <c r="D24" s="176">
        <f>E24+M24</f>
        <v>0</v>
      </c>
      <c r="E24" s="177">
        <f>F24+I24+J24+K24+L24</f>
        <v>0</v>
      </c>
      <c r="F24" s="177">
        <f>G24+H24</f>
        <v>0</v>
      </c>
      <c r="G24" s="177"/>
      <c r="H24" s="177"/>
      <c r="I24" s="177"/>
      <c r="J24" s="177"/>
      <c r="K24" s="177"/>
      <c r="L24" s="177"/>
      <c r="M24" s="177">
        <f>N24+P24</f>
        <v>0</v>
      </c>
      <c r="N24" s="177"/>
      <c r="O24" s="177"/>
      <c r="P24" s="177"/>
      <c r="Q24" s="178"/>
      <c r="R24" s="178"/>
      <c r="S24" s="178"/>
      <c r="T24" s="178"/>
      <c r="U24" s="178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idden="1">
      <c r="A25" s="629"/>
      <c r="B25" s="632"/>
      <c r="C25" s="175" t="s">
        <v>2</v>
      </c>
      <c r="D25" s="176">
        <f>D23+D24</f>
        <v>1700000</v>
      </c>
      <c r="E25" s="177">
        <f t="shared" ref="E25:P25" si="5">E23+E24</f>
        <v>1700000</v>
      </c>
      <c r="F25" s="177">
        <f t="shared" si="5"/>
        <v>0</v>
      </c>
      <c r="G25" s="177">
        <f t="shared" si="5"/>
        <v>0</v>
      </c>
      <c r="H25" s="177">
        <f t="shared" si="5"/>
        <v>0</v>
      </c>
      <c r="I25" s="177">
        <f t="shared" si="5"/>
        <v>1700000</v>
      </c>
      <c r="J25" s="177">
        <f t="shared" si="5"/>
        <v>0</v>
      </c>
      <c r="K25" s="177">
        <f t="shared" si="5"/>
        <v>0</v>
      </c>
      <c r="L25" s="177">
        <f t="shared" si="5"/>
        <v>0</v>
      </c>
      <c r="M25" s="177">
        <f t="shared" si="5"/>
        <v>0</v>
      </c>
      <c r="N25" s="177">
        <f t="shared" si="5"/>
        <v>0</v>
      </c>
      <c r="O25" s="177">
        <f t="shared" si="5"/>
        <v>0</v>
      </c>
      <c r="P25" s="177">
        <f t="shared" si="5"/>
        <v>0</v>
      </c>
      <c r="Q25" s="178"/>
      <c r="R25" s="178"/>
      <c r="S25" s="178"/>
      <c r="T25" s="178"/>
      <c r="U25" s="178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idden="1">
      <c r="A26" s="627" t="s">
        <v>149</v>
      </c>
      <c r="B26" s="630" t="s">
        <v>150</v>
      </c>
      <c r="C26" s="174" t="s">
        <v>0</v>
      </c>
      <c r="D26" s="176">
        <f>E26+M26</f>
        <v>8185000</v>
      </c>
      <c r="E26" s="177">
        <f>F26+I26+J26+K26+L26</f>
        <v>8185000</v>
      </c>
      <c r="F26" s="177">
        <f>G26+H26</f>
        <v>0</v>
      </c>
      <c r="G26" s="177">
        <v>0</v>
      </c>
      <c r="H26" s="177">
        <v>0</v>
      </c>
      <c r="I26" s="177">
        <v>15000</v>
      </c>
      <c r="J26" s="177">
        <v>0</v>
      </c>
      <c r="K26" s="177">
        <f>5199000+2971000</f>
        <v>8170000</v>
      </c>
      <c r="L26" s="177">
        <v>0</v>
      </c>
      <c r="M26" s="177">
        <f>N26+P26</f>
        <v>0</v>
      </c>
      <c r="N26" s="177">
        <v>0</v>
      </c>
      <c r="O26" s="177">
        <v>0</v>
      </c>
      <c r="P26" s="177">
        <v>0</v>
      </c>
      <c r="Q26" s="178"/>
      <c r="R26" s="178"/>
      <c r="S26" s="178"/>
      <c r="T26" s="178"/>
      <c r="U26" s="178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idden="1">
      <c r="A27" s="628"/>
      <c r="B27" s="631"/>
      <c r="C27" s="174" t="s">
        <v>1</v>
      </c>
      <c r="D27" s="176">
        <f>E27+M27</f>
        <v>0</v>
      </c>
      <c r="E27" s="177">
        <f>F27+I27+J27+K27+L27</f>
        <v>0</v>
      </c>
      <c r="F27" s="177">
        <f>G27+H27</f>
        <v>0</v>
      </c>
      <c r="G27" s="177"/>
      <c r="H27" s="177"/>
      <c r="I27" s="177"/>
      <c r="J27" s="177"/>
      <c r="K27" s="177"/>
      <c r="L27" s="177"/>
      <c r="M27" s="177">
        <f>N27+P27</f>
        <v>0</v>
      </c>
      <c r="N27" s="177"/>
      <c r="O27" s="177"/>
      <c r="P27" s="177"/>
      <c r="Q27" s="178"/>
      <c r="R27" s="178"/>
      <c r="S27" s="178"/>
      <c r="T27" s="178"/>
      <c r="U27" s="178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idden="1">
      <c r="A28" s="629"/>
      <c r="B28" s="632"/>
      <c r="C28" s="174" t="s">
        <v>2</v>
      </c>
      <c r="D28" s="176">
        <f>D26+D27</f>
        <v>8185000</v>
      </c>
      <c r="E28" s="177">
        <f t="shared" ref="E28:P28" si="6">E26+E27</f>
        <v>8185000</v>
      </c>
      <c r="F28" s="177">
        <f t="shared" si="6"/>
        <v>0</v>
      </c>
      <c r="G28" s="177">
        <f t="shared" si="6"/>
        <v>0</v>
      </c>
      <c r="H28" s="177">
        <f t="shared" si="6"/>
        <v>0</v>
      </c>
      <c r="I28" s="177">
        <f t="shared" si="6"/>
        <v>15000</v>
      </c>
      <c r="J28" s="177">
        <f t="shared" si="6"/>
        <v>0</v>
      </c>
      <c r="K28" s="177">
        <f t="shared" si="6"/>
        <v>8170000</v>
      </c>
      <c r="L28" s="177">
        <f t="shared" si="6"/>
        <v>0</v>
      </c>
      <c r="M28" s="177">
        <f t="shared" si="6"/>
        <v>0</v>
      </c>
      <c r="N28" s="177">
        <f t="shared" si="6"/>
        <v>0</v>
      </c>
      <c r="O28" s="177">
        <f t="shared" si="6"/>
        <v>0</v>
      </c>
      <c r="P28" s="177">
        <f t="shared" si="6"/>
        <v>0</v>
      </c>
      <c r="Q28" s="178"/>
      <c r="R28" s="178"/>
      <c r="S28" s="178"/>
      <c r="T28" s="178"/>
      <c r="U28" s="178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idden="1">
      <c r="A29" s="627" t="s">
        <v>151</v>
      </c>
      <c r="B29" s="630" t="s">
        <v>152</v>
      </c>
      <c r="C29" s="174" t="s">
        <v>0</v>
      </c>
      <c r="D29" s="176">
        <f>E29+M29</f>
        <v>13000000</v>
      </c>
      <c r="E29" s="177">
        <f>F29+I29+J29+K29+L29</f>
        <v>398447</v>
      </c>
      <c r="F29" s="177">
        <f>G29+H29</f>
        <v>398447</v>
      </c>
      <c r="G29" s="177">
        <v>376447</v>
      </c>
      <c r="H29" s="177">
        <f>13000000-12978000</f>
        <v>22000</v>
      </c>
      <c r="I29" s="177">
        <v>0</v>
      </c>
      <c r="J29" s="177">
        <v>0</v>
      </c>
      <c r="K29" s="177">
        <v>0</v>
      </c>
      <c r="L29" s="177">
        <v>0</v>
      </c>
      <c r="M29" s="177">
        <f>N29+P29</f>
        <v>12601553</v>
      </c>
      <c r="N29" s="177">
        <v>12601553</v>
      </c>
      <c r="O29" s="177">
        <v>0</v>
      </c>
      <c r="P29" s="177">
        <v>0</v>
      </c>
      <c r="Q29" s="178"/>
      <c r="R29" s="178"/>
      <c r="S29" s="178"/>
      <c r="T29" s="178"/>
      <c r="U29" s="178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idden="1">
      <c r="A30" s="628"/>
      <c r="B30" s="631"/>
      <c r="C30" s="174" t="s">
        <v>1</v>
      </c>
      <c r="D30" s="176">
        <f>E30+M30</f>
        <v>0</v>
      </c>
      <c r="E30" s="177">
        <f>F30+I30+J30+K30+L30</f>
        <v>0</v>
      </c>
      <c r="F30" s="177">
        <f>G30+H30</f>
        <v>0</v>
      </c>
      <c r="G30" s="177"/>
      <c r="H30" s="177"/>
      <c r="I30" s="177"/>
      <c r="J30" s="177"/>
      <c r="K30" s="177"/>
      <c r="L30" s="177"/>
      <c r="M30" s="177">
        <f>N30+P30</f>
        <v>0</v>
      </c>
      <c r="N30" s="177"/>
      <c r="O30" s="177"/>
      <c r="P30" s="177"/>
      <c r="Q30" s="178"/>
      <c r="R30" s="178"/>
      <c r="S30" s="178"/>
      <c r="T30" s="178"/>
      <c r="U30" s="178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idden="1">
      <c r="A31" s="629"/>
      <c r="B31" s="632"/>
      <c r="C31" s="174" t="s">
        <v>2</v>
      </c>
      <c r="D31" s="176">
        <f>D29+D30</f>
        <v>13000000</v>
      </c>
      <c r="E31" s="177">
        <f t="shared" ref="E31:P31" si="7">E29+E30</f>
        <v>398447</v>
      </c>
      <c r="F31" s="177">
        <f t="shared" si="7"/>
        <v>398447</v>
      </c>
      <c r="G31" s="177">
        <f t="shared" si="7"/>
        <v>376447</v>
      </c>
      <c r="H31" s="177">
        <f t="shared" si="7"/>
        <v>22000</v>
      </c>
      <c r="I31" s="177">
        <f t="shared" si="7"/>
        <v>0</v>
      </c>
      <c r="J31" s="177">
        <f t="shared" si="7"/>
        <v>0</v>
      </c>
      <c r="K31" s="177">
        <f t="shared" si="7"/>
        <v>0</v>
      </c>
      <c r="L31" s="177">
        <f t="shared" si="7"/>
        <v>0</v>
      </c>
      <c r="M31" s="177">
        <f t="shared" si="7"/>
        <v>12601553</v>
      </c>
      <c r="N31" s="177">
        <f t="shared" si="7"/>
        <v>12601553</v>
      </c>
      <c r="O31" s="177">
        <f t="shared" si="7"/>
        <v>0</v>
      </c>
      <c r="P31" s="177">
        <f t="shared" si="7"/>
        <v>0</v>
      </c>
      <c r="Q31" s="178"/>
      <c r="R31" s="178"/>
      <c r="S31" s="178"/>
      <c r="T31" s="178"/>
      <c r="U31" s="178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>
      <c r="A32" s="627" t="s">
        <v>153</v>
      </c>
      <c r="B32" s="630" t="s">
        <v>103</v>
      </c>
      <c r="C32" s="174" t="s">
        <v>0</v>
      </c>
      <c r="D32" s="176">
        <f>E32+M32</f>
        <v>3210000</v>
      </c>
      <c r="E32" s="177">
        <f>F32+I32+J32+K32+L32</f>
        <v>3210000</v>
      </c>
      <c r="F32" s="177">
        <f>G32+H32</f>
        <v>2630000</v>
      </c>
      <c r="G32" s="177">
        <v>0</v>
      </c>
      <c r="H32" s="177">
        <v>2630000</v>
      </c>
      <c r="I32" s="177">
        <v>580000</v>
      </c>
      <c r="J32" s="177">
        <v>0</v>
      </c>
      <c r="K32" s="177">
        <v>0</v>
      </c>
      <c r="L32" s="177">
        <v>0</v>
      </c>
      <c r="M32" s="177">
        <f>N32+P32</f>
        <v>0</v>
      </c>
      <c r="N32" s="177">
        <v>0</v>
      </c>
      <c r="O32" s="177">
        <v>0</v>
      </c>
      <c r="P32" s="177">
        <v>0</v>
      </c>
      <c r="Q32" s="178"/>
      <c r="R32" s="178"/>
      <c r="S32" s="178"/>
      <c r="T32" s="178"/>
      <c r="U32" s="178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>
      <c r="A33" s="628"/>
      <c r="B33" s="631"/>
      <c r="C33" s="174" t="s">
        <v>1</v>
      </c>
      <c r="D33" s="176">
        <f>E33+M33</f>
        <v>100000</v>
      </c>
      <c r="E33" s="177">
        <f>F33+I33+J33+K33+L33</f>
        <v>100000</v>
      </c>
      <c r="F33" s="177">
        <f>G33+H33</f>
        <v>100000</v>
      </c>
      <c r="G33" s="177"/>
      <c r="H33" s="177">
        <v>100000</v>
      </c>
      <c r="I33" s="177"/>
      <c r="J33" s="177"/>
      <c r="K33" s="177"/>
      <c r="L33" s="177"/>
      <c r="M33" s="177">
        <f>N33+P33</f>
        <v>0</v>
      </c>
      <c r="N33" s="177"/>
      <c r="O33" s="177"/>
      <c r="P33" s="177"/>
      <c r="Q33" s="178"/>
      <c r="R33" s="178"/>
      <c r="S33" s="178"/>
      <c r="T33" s="178"/>
      <c r="U33" s="178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>
      <c r="A34" s="629"/>
      <c r="B34" s="632"/>
      <c r="C34" s="174" t="s">
        <v>2</v>
      </c>
      <c r="D34" s="176">
        <f>D32+D33</f>
        <v>3310000</v>
      </c>
      <c r="E34" s="177">
        <f t="shared" ref="E34:P34" si="8">E32+E33</f>
        <v>3310000</v>
      </c>
      <c r="F34" s="177">
        <f t="shared" si="8"/>
        <v>2730000</v>
      </c>
      <c r="G34" s="177">
        <f t="shared" si="8"/>
        <v>0</v>
      </c>
      <c r="H34" s="177">
        <f t="shared" si="8"/>
        <v>2730000</v>
      </c>
      <c r="I34" s="177">
        <f t="shared" si="8"/>
        <v>580000</v>
      </c>
      <c r="J34" s="177">
        <f t="shared" si="8"/>
        <v>0</v>
      </c>
      <c r="K34" s="177">
        <f t="shared" si="8"/>
        <v>0</v>
      </c>
      <c r="L34" s="177">
        <f t="shared" si="8"/>
        <v>0</v>
      </c>
      <c r="M34" s="177">
        <f t="shared" si="8"/>
        <v>0</v>
      </c>
      <c r="N34" s="177">
        <f t="shared" si="8"/>
        <v>0</v>
      </c>
      <c r="O34" s="177">
        <f t="shared" si="8"/>
        <v>0</v>
      </c>
      <c r="P34" s="177">
        <f t="shared" si="8"/>
        <v>0</v>
      </c>
      <c r="Q34" s="178"/>
      <c r="R34" s="178"/>
      <c r="S34" s="178"/>
      <c r="T34" s="178"/>
      <c r="U34" s="178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ht="15" hidden="1">
      <c r="A35" s="621" t="s">
        <v>43</v>
      </c>
      <c r="B35" s="624" t="s">
        <v>44</v>
      </c>
      <c r="C35" s="179" t="s">
        <v>0</v>
      </c>
      <c r="D35" s="180">
        <f>D38+D41</f>
        <v>155000</v>
      </c>
      <c r="E35" s="181">
        <f>E38+E41</f>
        <v>155000</v>
      </c>
      <c r="F35" s="181">
        <f t="shared" ref="F35:P36" si="9">F38+F41</f>
        <v>95000</v>
      </c>
      <c r="G35" s="181">
        <f t="shared" si="9"/>
        <v>95000</v>
      </c>
      <c r="H35" s="181">
        <f t="shared" si="9"/>
        <v>0</v>
      </c>
      <c r="I35" s="181">
        <f t="shared" si="9"/>
        <v>0</v>
      </c>
      <c r="J35" s="181">
        <f t="shared" si="9"/>
        <v>0</v>
      </c>
      <c r="K35" s="181">
        <f t="shared" si="9"/>
        <v>60000</v>
      </c>
      <c r="L35" s="181">
        <f t="shared" si="9"/>
        <v>0</v>
      </c>
      <c r="M35" s="181">
        <f t="shared" si="9"/>
        <v>0</v>
      </c>
      <c r="N35" s="181">
        <f t="shared" si="9"/>
        <v>0</v>
      </c>
      <c r="O35" s="181">
        <f t="shared" si="9"/>
        <v>0</v>
      </c>
      <c r="P35" s="181">
        <f t="shared" si="9"/>
        <v>0</v>
      </c>
      <c r="Q35" s="182"/>
      <c r="R35" s="182"/>
      <c r="S35" s="182"/>
      <c r="T35" s="182"/>
      <c r="U35" s="182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183"/>
      <c r="IH35" s="183"/>
      <c r="II35" s="183"/>
      <c r="IJ35" s="183"/>
      <c r="IK35" s="183"/>
      <c r="IL35" s="183"/>
      <c r="IM35" s="183"/>
      <c r="IN35" s="183"/>
      <c r="IO35" s="183"/>
      <c r="IP35" s="183"/>
      <c r="IQ35" s="183"/>
      <c r="IR35" s="183"/>
      <c r="IS35" s="183"/>
      <c r="IT35" s="183"/>
      <c r="IU35" s="183"/>
      <c r="IV35" s="183"/>
    </row>
    <row r="36" spans="1:256" ht="15" hidden="1">
      <c r="A36" s="622"/>
      <c r="B36" s="625"/>
      <c r="C36" s="179" t="s">
        <v>1</v>
      </c>
      <c r="D36" s="180">
        <f>D39+D42</f>
        <v>0</v>
      </c>
      <c r="E36" s="181">
        <f>E39+E42</f>
        <v>0</v>
      </c>
      <c r="F36" s="181">
        <f t="shared" si="9"/>
        <v>0</v>
      </c>
      <c r="G36" s="181">
        <f t="shared" si="9"/>
        <v>0</v>
      </c>
      <c r="H36" s="181">
        <f t="shared" si="9"/>
        <v>0</v>
      </c>
      <c r="I36" s="181">
        <f t="shared" si="9"/>
        <v>0</v>
      </c>
      <c r="J36" s="181">
        <f t="shared" si="9"/>
        <v>0</v>
      </c>
      <c r="K36" s="181">
        <f t="shared" si="9"/>
        <v>0</v>
      </c>
      <c r="L36" s="181">
        <f t="shared" si="9"/>
        <v>0</v>
      </c>
      <c r="M36" s="181">
        <f t="shared" si="9"/>
        <v>0</v>
      </c>
      <c r="N36" s="181">
        <f t="shared" si="9"/>
        <v>0</v>
      </c>
      <c r="O36" s="181">
        <f t="shared" si="9"/>
        <v>0</v>
      </c>
      <c r="P36" s="181">
        <f t="shared" si="9"/>
        <v>0</v>
      </c>
      <c r="Q36" s="182"/>
      <c r="R36" s="182"/>
      <c r="S36" s="182"/>
      <c r="T36" s="182"/>
      <c r="U36" s="182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183"/>
      <c r="IH36" s="183"/>
      <c r="II36" s="183"/>
      <c r="IJ36" s="183"/>
      <c r="IK36" s="183"/>
      <c r="IL36" s="183"/>
      <c r="IM36" s="183"/>
      <c r="IN36" s="183"/>
      <c r="IO36" s="183"/>
      <c r="IP36" s="183"/>
      <c r="IQ36" s="183"/>
      <c r="IR36" s="183"/>
      <c r="IS36" s="183"/>
      <c r="IT36" s="183"/>
      <c r="IU36" s="183"/>
      <c r="IV36" s="183"/>
    </row>
    <row r="37" spans="1:256" ht="15" hidden="1">
      <c r="A37" s="623"/>
      <c r="B37" s="626"/>
      <c r="C37" s="179" t="s">
        <v>2</v>
      </c>
      <c r="D37" s="180">
        <f>D35+D36</f>
        <v>155000</v>
      </c>
      <c r="E37" s="181">
        <f t="shared" ref="E37:P37" si="10">E35+E36</f>
        <v>155000</v>
      </c>
      <c r="F37" s="181">
        <f t="shared" si="10"/>
        <v>95000</v>
      </c>
      <c r="G37" s="181">
        <f t="shared" si="10"/>
        <v>95000</v>
      </c>
      <c r="H37" s="181">
        <f t="shared" si="10"/>
        <v>0</v>
      </c>
      <c r="I37" s="181">
        <f t="shared" si="10"/>
        <v>0</v>
      </c>
      <c r="J37" s="181">
        <f t="shared" si="10"/>
        <v>0</v>
      </c>
      <c r="K37" s="181">
        <f t="shared" si="10"/>
        <v>60000</v>
      </c>
      <c r="L37" s="181">
        <f t="shared" si="10"/>
        <v>0</v>
      </c>
      <c r="M37" s="181">
        <f t="shared" si="10"/>
        <v>0</v>
      </c>
      <c r="N37" s="181">
        <f t="shared" si="10"/>
        <v>0</v>
      </c>
      <c r="O37" s="181">
        <f t="shared" si="10"/>
        <v>0</v>
      </c>
      <c r="P37" s="181">
        <f t="shared" si="10"/>
        <v>0</v>
      </c>
      <c r="Q37" s="182"/>
      <c r="R37" s="182"/>
      <c r="S37" s="182"/>
      <c r="T37" s="182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  <c r="IK37" s="183"/>
      <c r="IL37" s="183"/>
      <c r="IM37" s="183"/>
      <c r="IN37" s="183"/>
      <c r="IO37" s="183"/>
      <c r="IP37" s="183"/>
      <c r="IQ37" s="183"/>
      <c r="IR37" s="183"/>
      <c r="IS37" s="183"/>
      <c r="IT37" s="183"/>
      <c r="IU37" s="183"/>
      <c r="IV37" s="183"/>
    </row>
    <row r="38" spans="1:256" hidden="1">
      <c r="A38" s="648" t="s">
        <v>154</v>
      </c>
      <c r="B38" s="642" t="s">
        <v>155</v>
      </c>
      <c r="C38" s="174" t="s">
        <v>0</v>
      </c>
      <c r="D38" s="166">
        <f>E38+M38</f>
        <v>60000</v>
      </c>
      <c r="E38" s="167">
        <f>F38+I38+J38+K38+L38</f>
        <v>60000</v>
      </c>
      <c r="F38" s="167">
        <f>G38+H38</f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f>42000+18000</f>
        <v>60000</v>
      </c>
      <c r="L38" s="167">
        <v>0</v>
      </c>
      <c r="M38" s="167">
        <f>N38+P38</f>
        <v>0</v>
      </c>
      <c r="N38" s="167">
        <v>0</v>
      </c>
      <c r="O38" s="167">
        <v>0</v>
      </c>
      <c r="P38" s="167">
        <v>0</v>
      </c>
      <c r="Q38" s="168"/>
      <c r="R38" s="168"/>
      <c r="S38" s="168"/>
      <c r="T38" s="168"/>
      <c r="U38" s="16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idden="1">
      <c r="A39" s="649"/>
      <c r="B39" s="643"/>
      <c r="C39" s="174" t="s">
        <v>1</v>
      </c>
      <c r="D39" s="166">
        <f>E39+M39</f>
        <v>0</v>
      </c>
      <c r="E39" s="167">
        <f>F39+I39+J39+K39+L39</f>
        <v>0</v>
      </c>
      <c r="F39" s="167">
        <f>G39+H39</f>
        <v>0</v>
      </c>
      <c r="G39" s="167"/>
      <c r="H39" s="167"/>
      <c r="I39" s="167"/>
      <c r="J39" s="167"/>
      <c r="K39" s="167"/>
      <c r="L39" s="167"/>
      <c r="M39" s="167">
        <f>N39+P39</f>
        <v>0</v>
      </c>
      <c r="N39" s="167"/>
      <c r="O39" s="167"/>
      <c r="P39" s="167"/>
      <c r="Q39" s="168"/>
      <c r="R39" s="168"/>
      <c r="S39" s="168"/>
      <c r="T39" s="168"/>
      <c r="U39" s="16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idden="1">
      <c r="A40" s="650"/>
      <c r="B40" s="644"/>
      <c r="C40" s="174" t="s">
        <v>2</v>
      </c>
      <c r="D40" s="166">
        <f>D38+D39</f>
        <v>60000</v>
      </c>
      <c r="E40" s="167">
        <f t="shared" ref="E40:P40" si="11">E38+E39</f>
        <v>60000</v>
      </c>
      <c r="F40" s="167">
        <f t="shared" si="11"/>
        <v>0</v>
      </c>
      <c r="G40" s="167">
        <f t="shared" si="11"/>
        <v>0</v>
      </c>
      <c r="H40" s="167">
        <f t="shared" si="11"/>
        <v>0</v>
      </c>
      <c r="I40" s="167">
        <f t="shared" si="11"/>
        <v>0</v>
      </c>
      <c r="J40" s="167">
        <f t="shared" si="11"/>
        <v>0</v>
      </c>
      <c r="K40" s="167">
        <f t="shared" si="11"/>
        <v>60000</v>
      </c>
      <c r="L40" s="167">
        <f t="shared" si="11"/>
        <v>0</v>
      </c>
      <c r="M40" s="167">
        <f t="shared" si="11"/>
        <v>0</v>
      </c>
      <c r="N40" s="167">
        <f t="shared" si="11"/>
        <v>0</v>
      </c>
      <c r="O40" s="167">
        <f t="shared" si="11"/>
        <v>0</v>
      </c>
      <c r="P40" s="167">
        <f t="shared" si="11"/>
        <v>0</v>
      </c>
      <c r="Q40" s="168"/>
      <c r="R40" s="168"/>
      <c r="S40" s="168"/>
      <c r="T40" s="168"/>
      <c r="U40" s="16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idden="1">
      <c r="A41" s="627" t="s">
        <v>156</v>
      </c>
      <c r="B41" s="630" t="s">
        <v>103</v>
      </c>
      <c r="C41" s="174" t="s">
        <v>0</v>
      </c>
      <c r="D41" s="176">
        <f>E41+M41</f>
        <v>95000</v>
      </c>
      <c r="E41" s="177">
        <f>F41+I41+J41+K41+L41</f>
        <v>95000</v>
      </c>
      <c r="F41" s="177">
        <f>G41+H41</f>
        <v>95000</v>
      </c>
      <c r="G41" s="177">
        <v>95000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f>N41+P41</f>
        <v>0</v>
      </c>
      <c r="N41" s="177">
        <v>0</v>
      </c>
      <c r="O41" s="177">
        <v>0</v>
      </c>
      <c r="P41" s="177">
        <v>0</v>
      </c>
      <c r="Q41" s="178"/>
      <c r="R41" s="178"/>
      <c r="S41" s="178"/>
      <c r="T41" s="178"/>
      <c r="U41" s="178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</row>
    <row r="42" spans="1:256" hidden="1">
      <c r="A42" s="628"/>
      <c r="B42" s="631"/>
      <c r="C42" s="174" t="s">
        <v>1</v>
      </c>
      <c r="D42" s="176">
        <f>E42+M42</f>
        <v>0</v>
      </c>
      <c r="E42" s="177">
        <f>F42+I42+J42+K42+L42</f>
        <v>0</v>
      </c>
      <c r="F42" s="177">
        <f>G42+H42</f>
        <v>0</v>
      </c>
      <c r="G42" s="177"/>
      <c r="H42" s="177"/>
      <c r="I42" s="177"/>
      <c r="J42" s="177"/>
      <c r="K42" s="177"/>
      <c r="L42" s="177"/>
      <c r="M42" s="177">
        <f>N42+P42</f>
        <v>0</v>
      </c>
      <c r="N42" s="177"/>
      <c r="O42" s="177"/>
      <c r="P42" s="177"/>
      <c r="Q42" s="178"/>
      <c r="R42" s="178"/>
      <c r="S42" s="178"/>
      <c r="T42" s="178"/>
      <c r="U42" s="178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</row>
    <row r="43" spans="1:256" hidden="1">
      <c r="A43" s="629"/>
      <c r="B43" s="632"/>
      <c r="C43" s="174" t="s">
        <v>2</v>
      </c>
      <c r="D43" s="176">
        <f>D41+D42</f>
        <v>95000</v>
      </c>
      <c r="E43" s="177">
        <f t="shared" ref="E43:P43" si="12">E41+E42</f>
        <v>95000</v>
      </c>
      <c r="F43" s="177">
        <f t="shared" si="12"/>
        <v>95000</v>
      </c>
      <c r="G43" s="177">
        <f t="shared" si="12"/>
        <v>95000</v>
      </c>
      <c r="H43" s="177">
        <f t="shared" si="12"/>
        <v>0</v>
      </c>
      <c r="I43" s="177">
        <f t="shared" si="12"/>
        <v>0</v>
      </c>
      <c r="J43" s="177">
        <f t="shared" si="12"/>
        <v>0</v>
      </c>
      <c r="K43" s="177">
        <f t="shared" si="12"/>
        <v>0</v>
      </c>
      <c r="L43" s="177">
        <f t="shared" si="12"/>
        <v>0</v>
      </c>
      <c r="M43" s="177">
        <f t="shared" si="12"/>
        <v>0</v>
      </c>
      <c r="N43" s="177">
        <f t="shared" si="12"/>
        <v>0</v>
      </c>
      <c r="O43" s="177">
        <f t="shared" si="12"/>
        <v>0</v>
      </c>
      <c r="P43" s="177">
        <f t="shared" si="12"/>
        <v>0</v>
      </c>
      <c r="Q43" s="178"/>
      <c r="R43" s="178"/>
      <c r="S43" s="178"/>
      <c r="T43" s="178"/>
      <c r="U43" s="178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</row>
    <row r="44" spans="1:256" ht="15" hidden="1">
      <c r="A44" s="621" t="s">
        <v>87</v>
      </c>
      <c r="B44" s="624" t="s">
        <v>88</v>
      </c>
      <c r="C44" s="179" t="s">
        <v>0</v>
      </c>
      <c r="D44" s="170">
        <f>D50+D47+D53</f>
        <v>18424153</v>
      </c>
      <c r="E44" s="171">
        <f t="shared" ref="E44:P45" si="13">E50+E47+E53</f>
        <v>17824153</v>
      </c>
      <c r="F44" s="171">
        <f t="shared" si="13"/>
        <v>20000</v>
      </c>
      <c r="G44" s="171">
        <f t="shared" si="13"/>
        <v>5000</v>
      </c>
      <c r="H44" s="171">
        <f t="shared" si="13"/>
        <v>15000</v>
      </c>
      <c r="I44" s="171">
        <f t="shared" si="13"/>
        <v>0</v>
      </c>
      <c r="J44" s="171">
        <f t="shared" si="13"/>
        <v>0</v>
      </c>
      <c r="K44" s="171">
        <f t="shared" si="13"/>
        <v>17804153</v>
      </c>
      <c r="L44" s="171">
        <f t="shared" si="13"/>
        <v>0</v>
      </c>
      <c r="M44" s="171">
        <f t="shared" si="13"/>
        <v>600000</v>
      </c>
      <c r="N44" s="171">
        <f t="shared" si="13"/>
        <v>0</v>
      </c>
      <c r="O44" s="171">
        <f t="shared" si="13"/>
        <v>0</v>
      </c>
      <c r="P44" s="171">
        <f t="shared" si="13"/>
        <v>600000</v>
      </c>
      <c r="Q44" s="184"/>
      <c r="R44" s="184"/>
      <c r="S44" s="184"/>
      <c r="T44" s="184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  <c r="IV44" s="185"/>
    </row>
    <row r="45" spans="1:256" ht="15" hidden="1">
      <c r="A45" s="622"/>
      <c r="B45" s="625"/>
      <c r="C45" s="179" t="s">
        <v>1</v>
      </c>
      <c r="D45" s="170">
        <f>D51+D48+D54</f>
        <v>0</v>
      </c>
      <c r="E45" s="171">
        <f t="shared" si="13"/>
        <v>0</v>
      </c>
      <c r="F45" s="171">
        <f t="shared" si="13"/>
        <v>0</v>
      </c>
      <c r="G45" s="171">
        <f t="shared" si="13"/>
        <v>0</v>
      </c>
      <c r="H45" s="171">
        <f t="shared" si="13"/>
        <v>0</v>
      </c>
      <c r="I45" s="171">
        <f t="shared" si="13"/>
        <v>0</v>
      </c>
      <c r="J45" s="171">
        <f t="shared" si="13"/>
        <v>0</v>
      </c>
      <c r="K45" s="171">
        <f t="shared" si="13"/>
        <v>0</v>
      </c>
      <c r="L45" s="171">
        <f t="shared" si="13"/>
        <v>0</v>
      </c>
      <c r="M45" s="171">
        <f t="shared" si="13"/>
        <v>0</v>
      </c>
      <c r="N45" s="171">
        <f t="shared" si="13"/>
        <v>0</v>
      </c>
      <c r="O45" s="171">
        <f t="shared" si="13"/>
        <v>0</v>
      </c>
      <c r="P45" s="171">
        <f t="shared" si="13"/>
        <v>0</v>
      </c>
      <c r="Q45" s="184"/>
      <c r="R45" s="184"/>
      <c r="S45" s="184"/>
      <c r="T45" s="184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  <c r="IV45" s="185"/>
    </row>
    <row r="46" spans="1:256" ht="15" hidden="1">
      <c r="A46" s="623"/>
      <c r="B46" s="626"/>
      <c r="C46" s="179" t="s">
        <v>2</v>
      </c>
      <c r="D46" s="170">
        <f>D44+D45</f>
        <v>18424153</v>
      </c>
      <c r="E46" s="171">
        <f t="shared" ref="E46:P46" si="14">E44+E45</f>
        <v>17824153</v>
      </c>
      <c r="F46" s="171">
        <f t="shared" si="14"/>
        <v>20000</v>
      </c>
      <c r="G46" s="171">
        <f t="shared" si="14"/>
        <v>5000</v>
      </c>
      <c r="H46" s="171">
        <f t="shared" si="14"/>
        <v>15000</v>
      </c>
      <c r="I46" s="171">
        <f t="shared" si="14"/>
        <v>0</v>
      </c>
      <c r="J46" s="171">
        <f t="shared" si="14"/>
        <v>0</v>
      </c>
      <c r="K46" s="171">
        <f t="shared" si="14"/>
        <v>17804153</v>
      </c>
      <c r="L46" s="171">
        <f t="shared" si="14"/>
        <v>0</v>
      </c>
      <c r="M46" s="171">
        <f t="shared" si="14"/>
        <v>600000</v>
      </c>
      <c r="N46" s="171">
        <f t="shared" si="14"/>
        <v>0</v>
      </c>
      <c r="O46" s="171">
        <f t="shared" si="14"/>
        <v>0</v>
      </c>
      <c r="P46" s="171">
        <f t="shared" si="14"/>
        <v>600000</v>
      </c>
      <c r="Q46" s="184"/>
      <c r="R46" s="184"/>
      <c r="S46" s="184"/>
      <c r="T46" s="184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  <c r="IV46" s="185"/>
    </row>
    <row r="47" spans="1:256" hidden="1">
      <c r="A47" s="627" t="s">
        <v>157</v>
      </c>
      <c r="B47" s="630" t="s">
        <v>158</v>
      </c>
      <c r="C47" s="186" t="s">
        <v>0</v>
      </c>
      <c r="D47" s="176">
        <f>E47+M47</f>
        <v>600000</v>
      </c>
      <c r="E47" s="177">
        <f>F47+I47+J47+K47+L47</f>
        <v>0</v>
      </c>
      <c r="F47" s="177">
        <f>G47+H47</f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f>N47+P47</f>
        <v>600000</v>
      </c>
      <c r="N47" s="177">
        <v>0</v>
      </c>
      <c r="O47" s="177">
        <v>0</v>
      </c>
      <c r="P47" s="177">
        <v>600000</v>
      </c>
      <c r="Q47" s="178"/>
      <c r="R47" s="178"/>
      <c r="S47" s="178"/>
      <c r="T47" s="178"/>
      <c r="U47" s="178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  <c r="IV47" s="144"/>
    </row>
    <row r="48" spans="1:256" hidden="1">
      <c r="A48" s="628"/>
      <c r="B48" s="631"/>
      <c r="C48" s="186" t="s">
        <v>1</v>
      </c>
      <c r="D48" s="176">
        <f>E48+M48</f>
        <v>0</v>
      </c>
      <c r="E48" s="177">
        <f>F48+I48+J48+K48+L48</f>
        <v>0</v>
      </c>
      <c r="F48" s="177">
        <f>G48+H48</f>
        <v>0</v>
      </c>
      <c r="G48" s="177"/>
      <c r="H48" s="177"/>
      <c r="I48" s="177"/>
      <c r="J48" s="177"/>
      <c r="K48" s="177"/>
      <c r="L48" s="177"/>
      <c r="M48" s="177">
        <f>N48+P48</f>
        <v>0</v>
      </c>
      <c r="N48" s="177"/>
      <c r="O48" s="177"/>
      <c r="P48" s="177"/>
      <c r="Q48" s="178"/>
      <c r="R48" s="178"/>
      <c r="S48" s="178"/>
      <c r="T48" s="178"/>
      <c r="U48" s="178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</row>
    <row r="49" spans="1:256" hidden="1">
      <c r="A49" s="629"/>
      <c r="B49" s="632"/>
      <c r="C49" s="186" t="s">
        <v>2</v>
      </c>
      <c r="D49" s="176">
        <f>D47+D48</f>
        <v>600000</v>
      </c>
      <c r="E49" s="177">
        <f t="shared" ref="E49:P49" si="15">E47+E48</f>
        <v>0</v>
      </c>
      <c r="F49" s="177">
        <f t="shared" si="15"/>
        <v>0</v>
      </c>
      <c r="G49" s="177">
        <f t="shared" si="15"/>
        <v>0</v>
      </c>
      <c r="H49" s="177">
        <f t="shared" si="15"/>
        <v>0</v>
      </c>
      <c r="I49" s="177">
        <f t="shared" si="15"/>
        <v>0</v>
      </c>
      <c r="J49" s="177">
        <f t="shared" si="15"/>
        <v>0</v>
      </c>
      <c r="K49" s="177">
        <f t="shared" si="15"/>
        <v>0</v>
      </c>
      <c r="L49" s="177">
        <f t="shared" si="15"/>
        <v>0</v>
      </c>
      <c r="M49" s="177">
        <f t="shared" si="15"/>
        <v>600000</v>
      </c>
      <c r="N49" s="177">
        <f t="shared" si="15"/>
        <v>0</v>
      </c>
      <c r="O49" s="177">
        <f t="shared" si="15"/>
        <v>0</v>
      </c>
      <c r="P49" s="177">
        <f t="shared" si="15"/>
        <v>600000</v>
      </c>
      <c r="Q49" s="178"/>
      <c r="R49" s="178"/>
      <c r="S49" s="178"/>
      <c r="T49" s="178"/>
      <c r="U49" s="178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  <c r="IV49" s="144"/>
    </row>
    <row r="50" spans="1:256" hidden="1">
      <c r="A50" s="627" t="s">
        <v>159</v>
      </c>
      <c r="B50" s="630" t="s">
        <v>160</v>
      </c>
      <c r="C50" s="186" t="s">
        <v>0</v>
      </c>
      <c r="D50" s="176">
        <f>E50+M50</f>
        <v>17644211</v>
      </c>
      <c r="E50" s="177">
        <f>F50+I50+J50+K50+L50</f>
        <v>17644211</v>
      </c>
      <c r="F50" s="177">
        <f>G50+H50</f>
        <v>20000</v>
      </c>
      <c r="G50" s="177">
        <v>5000</v>
      </c>
      <c r="H50" s="177">
        <f>17644211-17629211</f>
        <v>15000</v>
      </c>
      <c r="I50" s="177">
        <v>0</v>
      </c>
      <c r="J50" s="177">
        <v>0</v>
      </c>
      <c r="K50" s="177">
        <f>15837254+1786957</f>
        <v>17624211</v>
      </c>
      <c r="L50" s="177">
        <v>0</v>
      </c>
      <c r="M50" s="177">
        <f>N50+P50</f>
        <v>0</v>
      </c>
      <c r="N50" s="177">
        <v>0</v>
      </c>
      <c r="O50" s="177">
        <v>0</v>
      </c>
      <c r="P50" s="177">
        <v>0</v>
      </c>
      <c r="Q50" s="178"/>
      <c r="R50" s="178"/>
      <c r="S50" s="178"/>
      <c r="T50" s="178"/>
      <c r="U50" s="178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</row>
    <row r="51" spans="1:256" hidden="1">
      <c r="A51" s="628"/>
      <c r="B51" s="631"/>
      <c r="C51" s="186" t="s">
        <v>1</v>
      </c>
      <c r="D51" s="176">
        <f>E51+M51</f>
        <v>0</v>
      </c>
      <c r="E51" s="177">
        <f>F51+I51+J51+K51+L51</f>
        <v>0</v>
      </c>
      <c r="F51" s="177">
        <f>G51+H51</f>
        <v>0</v>
      </c>
      <c r="G51" s="177"/>
      <c r="H51" s="177"/>
      <c r="I51" s="177"/>
      <c r="J51" s="177"/>
      <c r="K51" s="177"/>
      <c r="L51" s="177"/>
      <c r="M51" s="177">
        <f>N51+P51</f>
        <v>0</v>
      </c>
      <c r="N51" s="177"/>
      <c r="O51" s="177"/>
      <c r="P51" s="177"/>
      <c r="Q51" s="178"/>
      <c r="R51" s="178"/>
      <c r="S51" s="178"/>
      <c r="T51" s="178"/>
      <c r="U51" s="178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</row>
    <row r="52" spans="1:256" hidden="1">
      <c r="A52" s="629"/>
      <c r="B52" s="632"/>
      <c r="C52" s="186" t="s">
        <v>2</v>
      </c>
      <c r="D52" s="176">
        <f>D50+D51</f>
        <v>17644211</v>
      </c>
      <c r="E52" s="177">
        <f t="shared" ref="E52:P52" si="16">E50+E51</f>
        <v>17644211</v>
      </c>
      <c r="F52" s="177">
        <f t="shared" si="16"/>
        <v>20000</v>
      </c>
      <c r="G52" s="177">
        <f t="shared" si="16"/>
        <v>5000</v>
      </c>
      <c r="H52" s="177">
        <f t="shared" si="16"/>
        <v>15000</v>
      </c>
      <c r="I52" s="177">
        <f t="shared" si="16"/>
        <v>0</v>
      </c>
      <c r="J52" s="177">
        <f t="shared" si="16"/>
        <v>0</v>
      </c>
      <c r="K52" s="177">
        <f t="shared" si="16"/>
        <v>17624211</v>
      </c>
      <c r="L52" s="177">
        <f t="shared" si="16"/>
        <v>0</v>
      </c>
      <c r="M52" s="177">
        <f t="shared" si="16"/>
        <v>0</v>
      </c>
      <c r="N52" s="177">
        <f t="shared" si="16"/>
        <v>0</v>
      </c>
      <c r="O52" s="177">
        <f t="shared" si="16"/>
        <v>0</v>
      </c>
      <c r="P52" s="177">
        <f t="shared" si="16"/>
        <v>0</v>
      </c>
      <c r="Q52" s="178"/>
      <c r="R52" s="178"/>
      <c r="S52" s="178"/>
      <c r="T52" s="178"/>
      <c r="U52" s="178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  <c r="IV52" s="144"/>
    </row>
    <row r="53" spans="1:256" hidden="1">
      <c r="A53" s="627" t="s">
        <v>161</v>
      </c>
      <c r="B53" s="630" t="s">
        <v>103</v>
      </c>
      <c r="C53" s="186" t="s">
        <v>0</v>
      </c>
      <c r="D53" s="176">
        <f>E53+M53</f>
        <v>179942</v>
      </c>
      <c r="E53" s="177">
        <f>F53+I53+J53+K53+L53</f>
        <v>179942</v>
      </c>
      <c r="F53" s="177">
        <f>G53+H53</f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179942</v>
      </c>
      <c r="L53" s="177">
        <v>0</v>
      </c>
      <c r="M53" s="177">
        <f>N53+P53</f>
        <v>0</v>
      </c>
      <c r="N53" s="177">
        <v>0</v>
      </c>
      <c r="O53" s="177">
        <v>0</v>
      </c>
      <c r="P53" s="177">
        <v>0</v>
      </c>
      <c r="Q53" s="178"/>
      <c r="R53" s="178"/>
      <c r="S53" s="178"/>
      <c r="T53" s="178"/>
      <c r="U53" s="178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  <c r="IV53" s="144"/>
    </row>
    <row r="54" spans="1:256" hidden="1">
      <c r="A54" s="628"/>
      <c r="B54" s="631"/>
      <c r="C54" s="186" t="s">
        <v>1</v>
      </c>
      <c r="D54" s="176">
        <f>E54+M54</f>
        <v>0</v>
      </c>
      <c r="E54" s="177">
        <f>F54+I54+J54+K54+L54</f>
        <v>0</v>
      </c>
      <c r="F54" s="177">
        <f>G54+H54</f>
        <v>0</v>
      </c>
      <c r="G54" s="177"/>
      <c r="H54" s="177"/>
      <c r="I54" s="177"/>
      <c r="J54" s="177"/>
      <c r="K54" s="177"/>
      <c r="L54" s="177"/>
      <c r="M54" s="177">
        <f>N54+P54</f>
        <v>0</v>
      </c>
      <c r="N54" s="177"/>
      <c r="O54" s="177"/>
      <c r="P54" s="177"/>
      <c r="Q54" s="178"/>
      <c r="R54" s="178"/>
      <c r="S54" s="178"/>
      <c r="T54" s="178"/>
      <c r="U54" s="178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  <c r="IV54" s="144"/>
    </row>
    <row r="55" spans="1:256" hidden="1">
      <c r="A55" s="629"/>
      <c r="B55" s="632"/>
      <c r="C55" s="186" t="s">
        <v>2</v>
      </c>
      <c r="D55" s="176">
        <f>D53+D54</f>
        <v>179942</v>
      </c>
      <c r="E55" s="177">
        <f t="shared" ref="E55:P55" si="17">E53+E54</f>
        <v>179942</v>
      </c>
      <c r="F55" s="177">
        <f t="shared" si="17"/>
        <v>0</v>
      </c>
      <c r="G55" s="177">
        <f t="shared" si="17"/>
        <v>0</v>
      </c>
      <c r="H55" s="177">
        <f t="shared" si="17"/>
        <v>0</v>
      </c>
      <c r="I55" s="177">
        <f t="shared" si="17"/>
        <v>0</v>
      </c>
      <c r="J55" s="177">
        <f t="shared" si="17"/>
        <v>0</v>
      </c>
      <c r="K55" s="177">
        <f t="shared" si="17"/>
        <v>179942</v>
      </c>
      <c r="L55" s="177">
        <f t="shared" si="17"/>
        <v>0</v>
      </c>
      <c r="M55" s="177">
        <f t="shared" si="17"/>
        <v>0</v>
      </c>
      <c r="N55" s="177">
        <f t="shared" si="17"/>
        <v>0</v>
      </c>
      <c r="O55" s="177">
        <f t="shared" si="17"/>
        <v>0</v>
      </c>
      <c r="P55" s="177">
        <f t="shared" si="17"/>
        <v>0</v>
      </c>
      <c r="Q55" s="178"/>
      <c r="R55" s="178"/>
      <c r="S55" s="178"/>
      <c r="T55" s="178"/>
      <c r="U55" s="178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  <c r="IV55" s="144"/>
    </row>
    <row r="56" spans="1:256" ht="15">
      <c r="A56" s="621" t="s">
        <v>45</v>
      </c>
      <c r="B56" s="624" t="s">
        <v>46</v>
      </c>
      <c r="C56" s="179" t="s">
        <v>0</v>
      </c>
      <c r="D56" s="187">
        <f>D59+D65+D71+D86+D74+D68+D83+D77+D80+D62</f>
        <v>791032576</v>
      </c>
      <c r="E56" s="171">
        <f>E59+E65+E71+E86+E74+E68+E83+E77+E80+E62</f>
        <v>360281797</v>
      </c>
      <c r="F56" s="171">
        <f t="shared" ref="F56:P57" si="18">F59+F65+F71+F86+F74+F68+F83+F77+F80+F62</f>
        <v>68042073</v>
      </c>
      <c r="G56" s="171">
        <f t="shared" si="18"/>
        <v>399000</v>
      </c>
      <c r="H56" s="171">
        <f t="shared" si="18"/>
        <v>67643073</v>
      </c>
      <c r="I56" s="171">
        <f t="shared" si="18"/>
        <v>291102065</v>
      </c>
      <c r="J56" s="171">
        <f t="shared" si="18"/>
        <v>0</v>
      </c>
      <c r="K56" s="171">
        <f t="shared" si="18"/>
        <v>1137659</v>
      </c>
      <c r="L56" s="171">
        <f t="shared" si="18"/>
        <v>0</v>
      </c>
      <c r="M56" s="171">
        <f t="shared" si="18"/>
        <v>430750779</v>
      </c>
      <c r="N56" s="171">
        <f t="shared" si="18"/>
        <v>419250801</v>
      </c>
      <c r="O56" s="171">
        <f t="shared" si="18"/>
        <v>93087009</v>
      </c>
      <c r="P56" s="171">
        <f t="shared" si="18"/>
        <v>11499978</v>
      </c>
      <c r="Q56" s="184"/>
      <c r="R56" s="184"/>
      <c r="S56" s="184"/>
      <c r="T56" s="184"/>
      <c r="U56" s="184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5"/>
      <c r="FF56" s="185"/>
      <c r="FG56" s="185"/>
      <c r="FH56" s="185"/>
      <c r="FI56" s="185"/>
      <c r="FJ56" s="185"/>
      <c r="FK56" s="185"/>
      <c r="FL56" s="185"/>
      <c r="FM56" s="185"/>
      <c r="FN56" s="185"/>
      <c r="FO56" s="185"/>
      <c r="FP56" s="185"/>
      <c r="FQ56" s="185"/>
      <c r="FR56" s="185"/>
      <c r="FS56" s="185"/>
      <c r="FT56" s="185"/>
      <c r="FU56" s="185"/>
      <c r="FV56" s="185"/>
      <c r="FW56" s="185"/>
      <c r="FX56" s="185"/>
      <c r="FY56" s="185"/>
      <c r="FZ56" s="185"/>
      <c r="GA56" s="185"/>
      <c r="GB56" s="185"/>
      <c r="GC56" s="185"/>
      <c r="GD56" s="185"/>
      <c r="GE56" s="185"/>
      <c r="GF56" s="185"/>
      <c r="GG56" s="185"/>
      <c r="GH56" s="185"/>
      <c r="GI56" s="185"/>
      <c r="GJ56" s="185"/>
      <c r="GK56" s="185"/>
      <c r="GL56" s="185"/>
      <c r="GM56" s="185"/>
      <c r="GN56" s="185"/>
      <c r="GO56" s="185"/>
      <c r="GP56" s="185"/>
      <c r="GQ56" s="185"/>
      <c r="GR56" s="185"/>
      <c r="GS56" s="185"/>
      <c r="GT56" s="185"/>
      <c r="GU56" s="185"/>
      <c r="GV56" s="185"/>
      <c r="GW56" s="185"/>
      <c r="GX56" s="185"/>
      <c r="GY56" s="185"/>
      <c r="GZ56" s="185"/>
      <c r="HA56" s="185"/>
      <c r="HB56" s="185"/>
      <c r="HC56" s="185"/>
      <c r="HD56" s="185"/>
      <c r="HE56" s="185"/>
      <c r="HF56" s="185"/>
      <c r="HG56" s="185"/>
      <c r="HH56" s="185"/>
      <c r="HI56" s="185"/>
      <c r="HJ56" s="185"/>
      <c r="HK56" s="185"/>
      <c r="HL56" s="185"/>
      <c r="HM56" s="185"/>
      <c r="HN56" s="185"/>
      <c r="HO56" s="185"/>
      <c r="HP56" s="185"/>
      <c r="HQ56" s="185"/>
      <c r="HR56" s="185"/>
      <c r="HS56" s="185"/>
      <c r="HT56" s="185"/>
      <c r="HU56" s="185"/>
      <c r="HV56" s="185"/>
      <c r="HW56" s="185"/>
      <c r="HX56" s="185"/>
      <c r="HY56" s="185"/>
      <c r="HZ56" s="185"/>
      <c r="IA56" s="185"/>
      <c r="IB56" s="185"/>
      <c r="IC56" s="185"/>
      <c r="ID56" s="185"/>
      <c r="IE56" s="185"/>
      <c r="IF56" s="185"/>
      <c r="IG56" s="185"/>
      <c r="IH56" s="185"/>
      <c r="II56" s="185"/>
      <c r="IJ56" s="185"/>
      <c r="IK56" s="185"/>
      <c r="IL56" s="185"/>
      <c r="IM56" s="185"/>
      <c r="IN56" s="185"/>
      <c r="IO56" s="185"/>
      <c r="IP56" s="185"/>
      <c r="IQ56" s="185"/>
      <c r="IR56" s="185"/>
      <c r="IS56" s="185"/>
      <c r="IT56" s="185"/>
      <c r="IU56" s="185"/>
      <c r="IV56" s="185"/>
    </row>
    <row r="57" spans="1:256" ht="15">
      <c r="A57" s="622"/>
      <c r="B57" s="625"/>
      <c r="C57" s="179" t="s">
        <v>1</v>
      </c>
      <c r="D57" s="187">
        <f>D60+D66+D72+D87+D75+D69+D84+D78+D81+D63</f>
        <v>26459700</v>
      </c>
      <c r="E57" s="171">
        <f>E60+E66+E72+E87+E75+E69+E84+E78+E81+E63</f>
        <v>-140300</v>
      </c>
      <c r="F57" s="171">
        <f t="shared" si="18"/>
        <v>0</v>
      </c>
      <c r="G57" s="171">
        <f t="shared" si="18"/>
        <v>0</v>
      </c>
      <c r="H57" s="171">
        <f t="shared" si="18"/>
        <v>0</v>
      </c>
      <c r="I57" s="171">
        <f t="shared" si="18"/>
        <v>0</v>
      </c>
      <c r="J57" s="171">
        <f t="shared" si="18"/>
        <v>0</v>
      </c>
      <c r="K57" s="171">
        <f t="shared" si="18"/>
        <v>-140300</v>
      </c>
      <c r="L57" s="171">
        <f t="shared" si="18"/>
        <v>0</v>
      </c>
      <c r="M57" s="171">
        <f t="shared" si="18"/>
        <v>26600000</v>
      </c>
      <c r="N57" s="171">
        <f t="shared" si="18"/>
        <v>26600000</v>
      </c>
      <c r="O57" s="171">
        <f t="shared" si="18"/>
        <v>-6300000</v>
      </c>
      <c r="P57" s="171">
        <f t="shared" si="18"/>
        <v>0</v>
      </c>
      <c r="Q57" s="184"/>
      <c r="R57" s="184"/>
      <c r="S57" s="184"/>
      <c r="T57" s="184"/>
      <c r="U57" s="184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5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  <c r="HV57" s="185"/>
      <c r="HW57" s="185"/>
      <c r="HX57" s="185"/>
      <c r="HY57" s="185"/>
      <c r="HZ57" s="185"/>
      <c r="IA57" s="185"/>
      <c r="IB57" s="185"/>
      <c r="IC57" s="185"/>
      <c r="ID57" s="185"/>
      <c r="IE57" s="185"/>
      <c r="IF57" s="185"/>
      <c r="IG57" s="185"/>
      <c r="IH57" s="185"/>
      <c r="II57" s="185"/>
      <c r="IJ57" s="185"/>
      <c r="IK57" s="185"/>
      <c r="IL57" s="185"/>
      <c r="IM57" s="185"/>
      <c r="IN57" s="185"/>
      <c r="IO57" s="185"/>
      <c r="IP57" s="185"/>
      <c r="IQ57" s="185"/>
      <c r="IR57" s="185"/>
      <c r="IS57" s="185"/>
      <c r="IT57" s="185"/>
      <c r="IU57" s="185"/>
      <c r="IV57" s="185"/>
    </row>
    <row r="58" spans="1:256" ht="15">
      <c r="A58" s="623"/>
      <c r="B58" s="626"/>
      <c r="C58" s="179" t="s">
        <v>2</v>
      </c>
      <c r="D58" s="187">
        <f>D56+D57</f>
        <v>817492276</v>
      </c>
      <c r="E58" s="171">
        <f t="shared" ref="E58:P58" si="19">E56+E57</f>
        <v>360141497</v>
      </c>
      <c r="F58" s="171">
        <f t="shared" si="19"/>
        <v>68042073</v>
      </c>
      <c r="G58" s="171">
        <f t="shared" si="19"/>
        <v>399000</v>
      </c>
      <c r="H58" s="171">
        <f t="shared" si="19"/>
        <v>67643073</v>
      </c>
      <c r="I58" s="171">
        <f t="shared" si="19"/>
        <v>291102065</v>
      </c>
      <c r="J58" s="171">
        <f t="shared" si="19"/>
        <v>0</v>
      </c>
      <c r="K58" s="171">
        <f t="shared" si="19"/>
        <v>997359</v>
      </c>
      <c r="L58" s="171">
        <f t="shared" si="19"/>
        <v>0</v>
      </c>
      <c r="M58" s="171">
        <f t="shared" si="19"/>
        <v>457350779</v>
      </c>
      <c r="N58" s="171">
        <f t="shared" si="19"/>
        <v>445850801</v>
      </c>
      <c r="O58" s="171">
        <f t="shared" si="19"/>
        <v>86787009</v>
      </c>
      <c r="P58" s="171">
        <f t="shared" si="19"/>
        <v>11499978</v>
      </c>
      <c r="Q58" s="184"/>
      <c r="R58" s="184"/>
      <c r="S58" s="184"/>
      <c r="T58" s="184"/>
      <c r="U58" s="184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5"/>
      <c r="GB58" s="185"/>
      <c r="GC58" s="185"/>
      <c r="GD58" s="185"/>
      <c r="GE58" s="185"/>
      <c r="GF58" s="185"/>
      <c r="GG58" s="185"/>
      <c r="GH58" s="185"/>
      <c r="GI58" s="185"/>
      <c r="GJ58" s="185"/>
      <c r="GK58" s="185"/>
      <c r="GL58" s="185"/>
      <c r="GM58" s="185"/>
      <c r="GN58" s="185"/>
      <c r="GO58" s="185"/>
      <c r="GP58" s="185"/>
      <c r="GQ58" s="185"/>
      <c r="GR58" s="185"/>
      <c r="GS58" s="185"/>
      <c r="GT58" s="185"/>
      <c r="GU58" s="185"/>
      <c r="GV58" s="185"/>
      <c r="GW58" s="185"/>
      <c r="GX58" s="185"/>
      <c r="GY58" s="185"/>
      <c r="GZ58" s="185"/>
      <c r="HA58" s="185"/>
      <c r="HB58" s="185"/>
      <c r="HC58" s="185"/>
      <c r="HD58" s="185"/>
      <c r="HE58" s="185"/>
      <c r="HF58" s="185"/>
      <c r="HG58" s="185"/>
      <c r="HH58" s="185"/>
      <c r="HI58" s="185"/>
      <c r="HJ58" s="185"/>
      <c r="HK58" s="185"/>
      <c r="HL58" s="185"/>
      <c r="HM58" s="185"/>
      <c r="HN58" s="185"/>
      <c r="HO58" s="185"/>
      <c r="HP58" s="185"/>
      <c r="HQ58" s="185"/>
      <c r="HR58" s="185"/>
      <c r="HS58" s="185"/>
      <c r="HT58" s="185"/>
      <c r="HU58" s="185"/>
      <c r="HV58" s="185"/>
      <c r="HW58" s="185"/>
      <c r="HX58" s="185"/>
      <c r="HY58" s="185"/>
      <c r="HZ58" s="185"/>
      <c r="IA58" s="185"/>
      <c r="IB58" s="185"/>
      <c r="IC58" s="185"/>
      <c r="ID58" s="185"/>
      <c r="IE58" s="185"/>
      <c r="IF58" s="185"/>
      <c r="IG58" s="185"/>
      <c r="IH58" s="185"/>
      <c r="II58" s="185"/>
      <c r="IJ58" s="185"/>
      <c r="IK58" s="185"/>
      <c r="IL58" s="185"/>
      <c r="IM58" s="185"/>
      <c r="IN58" s="185"/>
      <c r="IO58" s="185"/>
      <c r="IP58" s="185"/>
      <c r="IQ58" s="185"/>
      <c r="IR58" s="185"/>
      <c r="IS58" s="185"/>
      <c r="IT58" s="185"/>
      <c r="IU58" s="185"/>
      <c r="IV58" s="185"/>
    </row>
    <row r="59" spans="1:256" hidden="1">
      <c r="A59" s="627" t="s">
        <v>162</v>
      </c>
      <c r="B59" s="630" t="s">
        <v>163</v>
      </c>
      <c r="C59" s="174" t="s">
        <v>0</v>
      </c>
      <c r="D59" s="176">
        <f>E59+M59</f>
        <v>227096615</v>
      </c>
      <c r="E59" s="177">
        <f>F59+I59+J59+K59+L59</f>
        <v>220221615</v>
      </c>
      <c r="F59" s="177">
        <f>G59+H59</f>
        <v>350000</v>
      </c>
      <c r="G59" s="177">
        <v>150000</v>
      </c>
      <c r="H59" s="177">
        <f>225325000-225125000</f>
        <v>200000</v>
      </c>
      <c r="I59" s="177">
        <v>219871615</v>
      </c>
      <c r="J59" s="177">
        <v>0</v>
      </c>
      <c r="K59" s="177">
        <v>0</v>
      </c>
      <c r="L59" s="177">
        <v>0</v>
      </c>
      <c r="M59" s="177">
        <f>N59+P59</f>
        <v>6875000</v>
      </c>
      <c r="N59" s="177">
        <v>6875000</v>
      </c>
      <c r="O59" s="177">
        <v>0</v>
      </c>
      <c r="P59" s="177">
        <v>0</v>
      </c>
      <c r="Q59" s="178"/>
      <c r="R59" s="178"/>
      <c r="S59" s="178"/>
      <c r="T59" s="178"/>
      <c r="U59" s="178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</row>
    <row r="60" spans="1:256" hidden="1">
      <c r="A60" s="628"/>
      <c r="B60" s="631"/>
      <c r="C60" s="174" t="s">
        <v>1</v>
      </c>
      <c r="D60" s="176">
        <f>E60+M60</f>
        <v>0</v>
      </c>
      <c r="E60" s="177">
        <f>F60+I60+J60+K60+L60</f>
        <v>0</v>
      </c>
      <c r="F60" s="177">
        <f>G60+H60</f>
        <v>0</v>
      </c>
      <c r="G60" s="177"/>
      <c r="H60" s="177"/>
      <c r="I60" s="177"/>
      <c r="J60" s="177"/>
      <c r="K60" s="177"/>
      <c r="L60" s="177"/>
      <c r="M60" s="177">
        <f>N60+P60</f>
        <v>0</v>
      </c>
      <c r="N60" s="177"/>
      <c r="O60" s="177"/>
      <c r="P60" s="177"/>
      <c r="Q60" s="178"/>
      <c r="R60" s="178"/>
      <c r="S60" s="178"/>
      <c r="T60" s="178"/>
      <c r="U60" s="178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  <c r="IV60" s="144"/>
    </row>
    <row r="61" spans="1:256" hidden="1">
      <c r="A61" s="629"/>
      <c r="B61" s="632"/>
      <c r="C61" s="174" t="s">
        <v>2</v>
      </c>
      <c r="D61" s="176">
        <f>D59+D60</f>
        <v>227096615</v>
      </c>
      <c r="E61" s="177">
        <f t="shared" ref="E61:P61" si="20">E59+E60</f>
        <v>220221615</v>
      </c>
      <c r="F61" s="177">
        <f t="shared" si="20"/>
        <v>350000</v>
      </c>
      <c r="G61" s="177">
        <f t="shared" si="20"/>
        <v>150000</v>
      </c>
      <c r="H61" s="177">
        <f t="shared" si="20"/>
        <v>200000</v>
      </c>
      <c r="I61" s="177">
        <f t="shared" si="20"/>
        <v>219871615</v>
      </c>
      <c r="J61" s="177">
        <f t="shared" si="20"/>
        <v>0</v>
      </c>
      <c r="K61" s="177">
        <f t="shared" si="20"/>
        <v>0</v>
      </c>
      <c r="L61" s="177">
        <f t="shared" si="20"/>
        <v>0</v>
      </c>
      <c r="M61" s="177">
        <f t="shared" si="20"/>
        <v>6875000</v>
      </c>
      <c r="N61" s="177">
        <f t="shared" si="20"/>
        <v>6875000</v>
      </c>
      <c r="O61" s="177">
        <f t="shared" si="20"/>
        <v>0</v>
      </c>
      <c r="P61" s="177">
        <f t="shared" si="20"/>
        <v>0</v>
      </c>
      <c r="Q61" s="178"/>
      <c r="R61" s="178"/>
      <c r="S61" s="178"/>
      <c r="T61" s="178"/>
      <c r="U61" s="178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  <c r="IV61" s="144"/>
    </row>
    <row r="62" spans="1:256" hidden="1">
      <c r="A62" s="627">
        <v>60002</v>
      </c>
      <c r="B62" s="630" t="s">
        <v>164</v>
      </c>
      <c r="C62" s="174" t="s">
        <v>0</v>
      </c>
      <c r="D62" s="176">
        <f>E62+M62</f>
        <v>200000</v>
      </c>
      <c r="E62" s="177">
        <f>F62+I62+J62+K62+L62</f>
        <v>0</v>
      </c>
      <c r="F62" s="177">
        <f>G62+H62</f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f>N62+P62</f>
        <v>200000</v>
      </c>
      <c r="N62" s="177">
        <v>200000</v>
      </c>
      <c r="O62" s="177">
        <v>0</v>
      </c>
      <c r="P62" s="177">
        <v>0</v>
      </c>
      <c r="Q62" s="178"/>
      <c r="R62" s="178"/>
      <c r="S62" s="178"/>
      <c r="T62" s="178"/>
      <c r="U62" s="178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</row>
    <row r="63" spans="1:256" hidden="1">
      <c r="A63" s="628"/>
      <c r="B63" s="631"/>
      <c r="C63" s="174" t="s">
        <v>1</v>
      </c>
      <c r="D63" s="176">
        <f>E63+M63</f>
        <v>0</v>
      </c>
      <c r="E63" s="177">
        <f>F63+I63+J63+K63+L63</f>
        <v>0</v>
      </c>
      <c r="F63" s="177">
        <f>G63+H63</f>
        <v>0</v>
      </c>
      <c r="G63" s="177"/>
      <c r="H63" s="177"/>
      <c r="I63" s="177"/>
      <c r="J63" s="177"/>
      <c r="K63" s="177"/>
      <c r="L63" s="177"/>
      <c r="M63" s="177">
        <f>N63+P63</f>
        <v>0</v>
      </c>
      <c r="N63" s="177"/>
      <c r="O63" s="177"/>
      <c r="P63" s="177"/>
      <c r="Q63" s="178"/>
      <c r="R63" s="178"/>
      <c r="S63" s="178"/>
      <c r="T63" s="178"/>
      <c r="U63" s="178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  <c r="IV63" s="144"/>
    </row>
    <row r="64" spans="1:256" hidden="1">
      <c r="A64" s="629"/>
      <c r="B64" s="632"/>
      <c r="C64" s="174" t="s">
        <v>2</v>
      </c>
      <c r="D64" s="176">
        <f>D62+D63</f>
        <v>200000</v>
      </c>
      <c r="E64" s="177">
        <f t="shared" ref="E64:P64" si="21">E62+E63</f>
        <v>0</v>
      </c>
      <c r="F64" s="177">
        <f t="shared" si="21"/>
        <v>0</v>
      </c>
      <c r="G64" s="177">
        <f t="shared" si="21"/>
        <v>0</v>
      </c>
      <c r="H64" s="177">
        <f t="shared" si="21"/>
        <v>0</v>
      </c>
      <c r="I64" s="177">
        <f t="shared" si="21"/>
        <v>0</v>
      </c>
      <c r="J64" s="177">
        <f t="shared" si="21"/>
        <v>0</v>
      </c>
      <c r="K64" s="177">
        <f t="shared" si="21"/>
        <v>0</v>
      </c>
      <c r="L64" s="177">
        <f t="shared" si="21"/>
        <v>0</v>
      </c>
      <c r="M64" s="177">
        <f t="shared" si="21"/>
        <v>200000</v>
      </c>
      <c r="N64" s="177">
        <f t="shared" si="21"/>
        <v>200000</v>
      </c>
      <c r="O64" s="177">
        <f t="shared" si="21"/>
        <v>0</v>
      </c>
      <c r="P64" s="177">
        <f t="shared" si="21"/>
        <v>0</v>
      </c>
      <c r="Q64" s="178"/>
      <c r="R64" s="178"/>
      <c r="S64" s="178"/>
      <c r="T64" s="178"/>
      <c r="U64" s="178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  <c r="IV64" s="144"/>
    </row>
    <row r="65" spans="1:256" hidden="1">
      <c r="A65" s="627" t="s">
        <v>165</v>
      </c>
      <c r="B65" s="630" t="s">
        <v>166</v>
      </c>
      <c r="C65" s="174" t="s">
        <v>0</v>
      </c>
      <c r="D65" s="176">
        <f>E65+M65</f>
        <v>43411038</v>
      </c>
      <c r="E65" s="177">
        <f>F65+I65+J65+K65+L65</f>
        <v>43411038</v>
      </c>
      <c r="F65" s="177">
        <f>G65+H65</f>
        <v>22038</v>
      </c>
      <c r="G65" s="177">
        <v>0</v>
      </c>
      <c r="H65" s="177">
        <f>43411038-43389000</f>
        <v>22038</v>
      </c>
      <c r="I65" s="177">
        <v>43389000</v>
      </c>
      <c r="J65" s="177">
        <v>0</v>
      </c>
      <c r="K65" s="177">
        <v>0</v>
      </c>
      <c r="L65" s="177">
        <v>0</v>
      </c>
      <c r="M65" s="177">
        <f>N65+P65</f>
        <v>0</v>
      </c>
      <c r="N65" s="177">
        <v>0</v>
      </c>
      <c r="O65" s="177">
        <v>0</v>
      </c>
      <c r="P65" s="177">
        <v>0</v>
      </c>
      <c r="Q65" s="178"/>
      <c r="R65" s="178"/>
      <c r="S65" s="178"/>
      <c r="T65" s="178"/>
      <c r="U65" s="178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  <c r="IV65" s="144"/>
    </row>
    <row r="66" spans="1:256" hidden="1">
      <c r="A66" s="628"/>
      <c r="B66" s="631"/>
      <c r="C66" s="174" t="s">
        <v>1</v>
      </c>
      <c r="D66" s="176">
        <f>E66+M66</f>
        <v>0</v>
      </c>
      <c r="E66" s="177">
        <f>F66+I66+J66+K66+L66</f>
        <v>0</v>
      </c>
      <c r="F66" s="177">
        <f>G66+H66</f>
        <v>0</v>
      </c>
      <c r="G66" s="177"/>
      <c r="H66" s="177"/>
      <c r="I66" s="177"/>
      <c r="J66" s="177"/>
      <c r="K66" s="177"/>
      <c r="L66" s="177"/>
      <c r="M66" s="177">
        <f>N66+P66</f>
        <v>0</v>
      </c>
      <c r="N66" s="177"/>
      <c r="O66" s="177"/>
      <c r="P66" s="177"/>
      <c r="Q66" s="178"/>
      <c r="R66" s="178"/>
      <c r="S66" s="178"/>
      <c r="T66" s="178"/>
      <c r="U66" s="178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  <c r="IV66" s="144"/>
    </row>
    <row r="67" spans="1:256" hidden="1">
      <c r="A67" s="629"/>
      <c r="B67" s="632"/>
      <c r="C67" s="174" t="s">
        <v>2</v>
      </c>
      <c r="D67" s="176">
        <f>D65+D66</f>
        <v>43411038</v>
      </c>
      <c r="E67" s="177">
        <f t="shared" ref="E67:P67" si="22">E65+E66</f>
        <v>43411038</v>
      </c>
      <c r="F67" s="177">
        <f t="shared" si="22"/>
        <v>22038</v>
      </c>
      <c r="G67" s="177">
        <f t="shared" si="22"/>
        <v>0</v>
      </c>
      <c r="H67" s="177">
        <f t="shared" si="22"/>
        <v>22038</v>
      </c>
      <c r="I67" s="177">
        <f t="shared" si="22"/>
        <v>43389000</v>
      </c>
      <c r="J67" s="177">
        <f t="shared" si="22"/>
        <v>0</v>
      </c>
      <c r="K67" s="177">
        <f t="shared" si="22"/>
        <v>0</v>
      </c>
      <c r="L67" s="177">
        <f t="shared" si="22"/>
        <v>0</v>
      </c>
      <c r="M67" s="177">
        <f t="shared" si="22"/>
        <v>0</v>
      </c>
      <c r="N67" s="177">
        <f t="shared" si="22"/>
        <v>0</v>
      </c>
      <c r="O67" s="177">
        <f t="shared" si="22"/>
        <v>0</v>
      </c>
      <c r="P67" s="177">
        <f t="shared" si="22"/>
        <v>0</v>
      </c>
      <c r="Q67" s="178"/>
      <c r="R67" s="178"/>
      <c r="S67" s="178"/>
      <c r="T67" s="178"/>
      <c r="U67" s="178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  <c r="IS67" s="144"/>
      <c r="IT67" s="144"/>
      <c r="IU67" s="144"/>
      <c r="IV67" s="144"/>
    </row>
    <row r="68" spans="1:256" hidden="1">
      <c r="A68" s="627">
        <v>60004</v>
      </c>
      <c r="B68" s="630" t="s">
        <v>167</v>
      </c>
      <c r="C68" s="174" t="s">
        <v>0</v>
      </c>
      <c r="D68" s="176">
        <f>E68+M68</f>
        <v>27791450</v>
      </c>
      <c r="E68" s="177">
        <f>F68+I68+J68+K68+L68</f>
        <v>27791450</v>
      </c>
      <c r="F68" s="177">
        <f>G68+H68</f>
        <v>0</v>
      </c>
      <c r="G68" s="177">
        <v>0</v>
      </c>
      <c r="H68" s="177">
        <v>0</v>
      </c>
      <c r="I68" s="177">
        <v>27791450</v>
      </c>
      <c r="J68" s="177">
        <v>0</v>
      </c>
      <c r="K68" s="177">
        <v>0</v>
      </c>
      <c r="L68" s="177">
        <v>0</v>
      </c>
      <c r="M68" s="177">
        <f>N68+P68</f>
        <v>0</v>
      </c>
      <c r="N68" s="177">
        <v>0</v>
      </c>
      <c r="O68" s="177">
        <v>0</v>
      </c>
      <c r="P68" s="177">
        <v>0</v>
      </c>
      <c r="Q68" s="178"/>
      <c r="R68" s="178"/>
      <c r="S68" s="178"/>
      <c r="T68" s="178"/>
      <c r="U68" s="178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  <c r="IV68" s="144"/>
    </row>
    <row r="69" spans="1:256" hidden="1">
      <c r="A69" s="628"/>
      <c r="B69" s="631"/>
      <c r="C69" s="174" t="s">
        <v>1</v>
      </c>
      <c r="D69" s="176">
        <f>E69+M69</f>
        <v>0</v>
      </c>
      <c r="E69" s="177">
        <f>F69+I69+J69+K69+L69</f>
        <v>0</v>
      </c>
      <c r="F69" s="177">
        <f>G69+H69</f>
        <v>0</v>
      </c>
      <c r="G69" s="177"/>
      <c r="H69" s="177"/>
      <c r="I69" s="177"/>
      <c r="J69" s="177"/>
      <c r="K69" s="177"/>
      <c r="L69" s="177"/>
      <c r="M69" s="177">
        <f>N69+P69</f>
        <v>0</v>
      </c>
      <c r="N69" s="177"/>
      <c r="O69" s="177"/>
      <c r="P69" s="177"/>
      <c r="Q69" s="178"/>
      <c r="R69" s="178"/>
      <c r="S69" s="178"/>
      <c r="T69" s="178"/>
      <c r="U69" s="178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</row>
    <row r="70" spans="1:256" hidden="1">
      <c r="A70" s="629"/>
      <c r="B70" s="632"/>
      <c r="C70" s="174" t="s">
        <v>2</v>
      </c>
      <c r="D70" s="176">
        <f>D68+D69</f>
        <v>27791450</v>
      </c>
      <c r="E70" s="177">
        <f t="shared" ref="E70:P70" si="23">E68+E69</f>
        <v>27791450</v>
      </c>
      <c r="F70" s="177">
        <f t="shared" si="23"/>
        <v>0</v>
      </c>
      <c r="G70" s="177">
        <f t="shared" si="23"/>
        <v>0</v>
      </c>
      <c r="H70" s="177">
        <f t="shared" si="23"/>
        <v>0</v>
      </c>
      <c r="I70" s="177">
        <f t="shared" si="23"/>
        <v>27791450</v>
      </c>
      <c r="J70" s="177">
        <f t="shared" si="23"/>
        <v>0</v>
      </c>
      <c r="K70" s="177">
        <f t="shared" si="23"/>
        <v>0</v>
      </c>
      <c r="L70" s="177">
        <f t="shared" si="23"/>
        <v>0</v>
      </c>
      <c r="M70" s="177">
        <f t="shared" si="23"/>
        <v>0</v>
      </c>
      <c r="N70" s="177">
        <f t="shared" si="23"/>
        <v>0</v>
      </c>
      <c r="O70" s="177">
        <f t="shared" si="23"/>
        <v>0</v>
      </c>
      <c r="P70" s="177">
        <f t="shared" si="23"/>
        <v>0</v>
      </c>
      <c r="Q70" s="178"/>
      <c r="R70" s="178"/>
      <c r="S70" s="178"/>
      <c r="T70" s="178"/>
      <c r="U70" s="178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  <c r="IV70" s="144"/>
    </row>
    <row r="71" spans="1:256">
      <c r="A71" s="627" t="s">
        <v>168</v>
      </c>
      <c r="B71" s="630" t="s">
        <v>169</v>
      </c>
      <c r="C71" s="174" t="s">
        <v>0</v>
      </c>
      <c r="D71" s="176">
        <f>E71+M71</f>
        <v>448695258</v>
      </c>
      <c r="E71" s="177">
        <f>F71+I71+J71+K71+L71</f>
        <v>67157659</v>
      </c>
      <c r="F71" s="177">
        <f>G71+H71</f>
        <v>66020000</v>
      </c>
      <c r="G71" s="177">
        <v>0</v>
      </c>
      <c r="H71" s="177">
        <f>432024862-366004862</f>
        <v>66020000</v>
      </c>
      <c r="I71" s="177">
        <v>0</v>
      </c>
      <c r="J71" s="177">
        <v>0</v>
      </c>
      <c r="K71" s="177">
        <f>80090969-O71+14133699</f>
        <v>1137659</v>
      </c>
      <c r="L71" s="177">
        <v>0</v>
      </c>
      <c r="M71" s="177">
        <f>N71+P71</f>
        <v>381537599</v>
      </c>
      <c r="N71" s="177">
        <v>381537599</v>
      </c>
      <c r="O71" s="177">
        <f>79123959+13963050</f>
        <v>93087009</v>
      </c>
      <c r="P71" s="177">
        <v>0</v>
      </c>
      <c r="Q71" s="178"/>
      <c r="R71" s="178"/>
      <c r="S71" s="178"/>
      <c r="T71" s="178"/>
      <c r="U71" s="178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</row>
    <row r="72" spans="1:256">
      <c r="A72" s="628"/>
      <c r="B72" s="631"/>
      <c r="C72" s="174" t="s">
        <v>1</v>
      </c>
      <c r="D72" s="176">
        <f>E72+M72</f>
        <v>26459700</v>
      </c>
      <c r="E72" s="177">
        <f>F72+I72+J72+K72+L72</f>
        <v>-140300</v>
      </c>
      <c r="F72" s="177">
        <f>G72+H72</f>
        <v>0</v>
      </c>
      <c r="G72" s="177"/>
      <c r="H72" s="177"/>
      <c r="I72" s="177"/>
      <c r="J72" s="177"/>
      <c r="K72" s="177">
        <f>-98283-17343-17240-3043-2409-425-1324-233</f>
        <v>-140300</v>
      </c>
      <c r="L72" s="177"/>
      <c r="M72" s="177">
        <f>N72+P72</f>
        <v>26600000</v>
      </c>
      <c r="N72" s="177">
        <f>32900000-5355000-945000</f>
        <v>26600000</v>
      </c>
      <c r="O72" s="177">
        <f>-5355000-945000</f>
        <v>-6300000</v>
      </c>
      <c r="P72" s="177"/>
      <c r="Q72" s="178"/>
      <c r="R72" s="178"/>
      <c r="S72" s="178"/>
      <c r="T72" s="178"/>
      <c r="U72" s="178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  <c r="IV72" s="144"/>
    </row>
    <row r="73" spans="1:256">
      <c r="A73" s="629"/>
      <c r="B73" s="632"/>
      <c r="C73" s="174" t="s">
        <v>2</v>
      </c>
      <c r="D73" s="176">
        <f>D71+D72</f>
        <v>475154958</v>
      </c>
      <c r="E73" s="177">
        <f t="shared" ref="E73:P73" si="24">E71+E72</f>
        <v>67017359</v>
      </c>
      <c r="F73" s="177">
        <f t="shared" si="24"/>
        <v>66020000</v>
      </c>
      <c r="G73" s="177">
        <f t="shared" si="24"/>
        <v>0</v>
      </c>
      <c r="H73" s="177">
        <f t="shared" si="24"/>
        <v>66020000</v>
      </c>
      <c r="I73" s="177">
        <f t="shared" si="24"/>
        <v>0</v>
      </c>
      <c r="J73" s="177">
        <f t="shared" si="24"/>
        <v>0</v>
      </c>
      <c r="K73" s="177">
        <f t="shared" si="24"/>
        <v>997359</v>
      </c>
      <c r="L73" s="177">
        <f t="shared" si="24"/>
        <v>0</v>
      </c>
      <c r="M73" s="177">
        <f t="shared" si="24"/>
        <v>408137599</v>
      </c>
      <c r="N73" s="177">
        <f t="shared" si="24"/>
        <v>408137599</v>
      </c>
      <c r="O73" s="177">
        <f t="shared" si="24"/>
        <v>86787009</v>
      </c>
      <c r="P73" s="177">
        <f t="shared" si="24"/>
        <v>0</v>
      </c>
      <c r="Q73" s="178"/>
      <c r="R73" s="178"/>
      <c r="S73" s="178"/>
      <c r="T73" s="178"/>
      <c r="U73" s="178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  <c r="IR73" s="144"/>
      <c r="IS73" s="144"/>
      <c r="IT73" s="144"/>
      <c r="IU73" s="144"/>
      <c r="IV73" s="144"/>
    </row>
    <row r="74" spans="1:256" hidden="1">
      <c r="A74" s="627" t="s">
        <v>170</v>
      </c>
      <c r="B74" s="630" t="s">
        <v>171</v>
      </c>
      <c r="C74" s="174" t="s">
        <v>0</v>
      </c>
      <c r="D74" s="176">
        <f>E74+M74</f>
        <v>3864000</v>
      </c>
      <c r="E74" s="177">
        <f>F74+I74+J74+K74+L74</f>
        <v>0</v>
      </c>
      <c r="F74" s="177">
        <f>G74+H74</f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f>N74+P74</f>
        <v>3864000</v>
      </c>
      <c r="N74" s="177">
        <v>3864000</v>
      </c>
      <c r="O74" s="177">
        <v>0</v>
      </c>
      <c r="P74" s="177">
        <v>0</v>
      </c>
      <c r="Q74" s="178"/>
      <c r="R74" s="178"/>
      <c r="S74" s="178"/>
      <c r="T74" s="178"/>
      <c r="U74" s="178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  <c r="IR74" s="144"/>
      <c r="IS74" s="144"/>
      <c r="IT74" s="144"/>
      <c r="IU74" s="144"/>
      <c r="IV74" s="144"/>
    </row>
    <row r="75" spans="1:256" hidden="1">
      <c r="A75" s="628"/>
      <c r="B75" s="631"/>
      <c r="C75" s="174" t="s">
        <v>1</v>
      </c>
      <c r="D75" s="176">
        <f>E75+M75</f>
        <v>0</v>
      </c>
      <c r="E75" s="177">
        <f>F75+I75+J75+K75+L75</f>
        <v>0</v>
      </c>
      <c r="F75" s="177">
        <f>G75+H75</f>
        <v>0</v>
      </c>
      <c r="G75" s="177"/>
      <c r="H75" s="177"/>
      <c r="I75" s="177"/>
      <c r="J75" s="177"/>
      <c r="K75" s="177"/>
      <c r="L75" s="177"/>
      <c r="M75" s="177">
        <f>N75+P75</f>
        <v>0</v>
      </c>
      <c r="N75" s="177"/>
      <c r="O75" s="177"/>
      <c r="P75" s="177"/>
      <c r="Q75" s="178"/>
      <c r="R75" s="178"/>
      <c r="S75" s="178"/>
      <c r="T75" s="178"/>
      <c r="U75" s="178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  <c r="IV75" s="144"/>
    </row>
    <row r="76" spans="1:256" hidden="1">
      <c r="A76" s="629"/>
      <c r="B76" s="632"/>
      <c r="C76" s="174" t="s">
        <v>2</v>
      </c>
      <c r="D76" s="176">
        <f>D74+D75</f>
        <v>3864000</v>
      </c>
      <c r="E76" s="177">
        <f t="shared" ref="E76:P76" si="25">E74+E75</f>
        <v>0</v>
      </c>
      <c r="F76" s="177">
        <f t="shared" si="25"/>
        <v>0</v>
      </c>
      <c r="G76" s="177">
        <f t="shared" si="25"/>
        <v>0</v>
      </c>
      <c r="H76" s="177">
        <f t="shared" si="25"/>
        <v>0</v>
      </c>
      <c r="I76" s="177">
        <f t="shared" si="25"/>
        <v>0</v>
      </c>
      <c r="J76" s="177">
        <f t="shared" si="25"/>
        <v>0</v>
      </c>
      <c r="K76" s="177">
        <f t="shared" si="25"/>
        <v>0</v>
      </c>
      <c r="L76" s="177">
        <f t="shared" si="25"/>
        <v>0</v>
      </c>
      <c r="M76" s="177">
        <f t="shared" si="25"/>
        <v>3864000</v>
      </c>
      <c r="N76" s="177">
        <f t="shared" si="25"/>
        <v>3864000</v>
      </c>
      <c r="O76" s="177">
        <f t="shared" si="25"/>
        <v>0</v>
      </c>
      <c r="P76" s="177">
        <f t="shared" si="25"/>
        <v>0</v>
      </c>
      <c r="Q76" s="178"/>
      <c r="R76" s="178"/>
      <c r="S76" s="178"/>
      <c r="T76" s="178"/>
      <c r="U76" s="178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4"/>
      <c r="IT76" s="144"/>
      <c r="IU76" s="144"/>
      <c r="IV76" s="144"/>
    </row>
    <row r="77" spans="1:256" hidden="1">
      <c r="A77" s="627">
        <v>60016</v>
      </c>
      <c r="B77" s="630" t="s">
        <v>172</v>
      </c>
      <c r="C77" s="174" t="s">
        <v>0</v>
      </c>
      <c r="D77" s="176">
        <f>E77+M77</f>
        <v>150000</v>
      </c>
      <c r="E77" s="177">
        <f>F77+I77+J77+K77+L77</f>
        <v>0</v>
      </c>
      <c r="F77" s="177">
        <f>G77+H77</f>
        <v>0</v>
      </c>
      <c r="G77" s="177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f>N77+P77</f>
        <v>150000</v>
      </c>
      <c r="N77" s="177">
        <v>150000</v>
      </c>
      <c r="O77" s="177">
        <v>0</v>
      </c>
      <c r="P77" s="177">
        <v>0</v>
      </c>
      <c r="Q77" s="178"/>
      <c r="R77" s="178"/>
      <c r="S77" s="178"/>
      <c r="T77" s="178"/>
      <c r="U77" s="178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  <c r="IR77" s="144"/>
      <c r="IS77" s="144"/>
      <c r="IT77" s="144"/>
      <c r="IU77" s="144"/>
      <c r="IV77" s="144"/>
    </row>
    <row r="78" spans="1:256" hidden="1">
      <c r="A78" s="628"/>
      <c r="B78" s="631"/>
      <c r="C78" s="174" t="s">
        <v>1</v>
      </c>
      <c r="D78" s="176">
        <f>E78+M78</f>
        <v>0</v>
      </c>
      <c r="E78" s="177">
        <f>F78+I78+J78+K78+L78</f>
        <v>0</v>
      </c>
      <c r="F78" s="177">
        <f>G78+H78</f>
        <v>0</v>
      </c>
      <c r="G78" s="177"/>
      <c r="H78" s="177"/>
      <c r="I78" s="177"/>
      <c r="J78" s="177"/>
      <c r="K78" s="177"/>
      <c r="L78" s="177"/>
      <c r="M78" s="177">
        <f>N78+P78</f>
        <v>0</v>
      </c>
      <c r="N78" s="177"/>
      <c r="O78" s="177"/>
      <c r="P78" s="177"/>
      <c r="Q78" s="178"/>
      <c r="R78" s="178"/>
      <c r="S78" s="178"/>
      <c r="T78" s="178"/>
      <c r="U78" s="178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  <c r="IV78" s="144"/>
    </row>
    <row r="79" spans="1:256" hidden="1">
      <c r="A79" s="629"/>
      <c r="B79" s="632"/>
      <c r="C79" s="174" t="s">
        <v>2</v>
      </c>
      <c r="D79" s="176">
        <f>D77+D78</f>
        <v>150000</v>
      </c>
      <c r="E79" s="177">
        <f t="shared" ref="E79:P79" si="26">E77+E78</f>
        <v>0</v>
      </c>
      <c r="F79" s="177">
        <f t="shared" si="26"/>
        <v>0</v>
      </c>
      <c r="G79" s="177">
        <f t="shared" si="26"/>
        <v>0</v>
      </c>
      <c r="H79" s="177">
        <f t="shared" si="26"/>
        <v>0</v>
      </c>
      <c r="I79" s="177">
        <f t="shared" si="26"/>
        <v>0</v>
      </c>
      <c r="J79" s="177">
        <f t="shared" si="26"/>
        <v>0</v>
      </c>
      <c r="K79" s="177">
        <f t="shared" si="26"/>
        <v>0</v>
      </c>
      <c r="L79" s="177">
        <f t="shared" si="26"/>
        <v>0</v>
      </c>
      <c r="M79" s="177">
        <f t="shared" si="26"/>
        <v>150000</v>
      </c>
      <c r="N79" s="177">
        <f t="shared" si="26"/>
        <v>150000</v>
      </c>
      <c r="O79" s="177">
        <f t="shared" si="26"/>
        <v>0</v>
      </c>
      <c r="P79" s="177">
        <f t="shared" si="26"/>
        <v>0</v>
      </c>
      <c r="Q79" s="178"/>
      <c r="R79" s="178"/>
      <c r="S79" s="178"/>
      <c r="T79" s="178"/>
      <c r="U79" s="178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  <c r="IV79" s="144"/>
    </row>
    <row r="80" spans="1:256" hidden="1">
      <c r="A80" s="627" t="s">
        <v>173</v>
      </c>
      <c r="B80" s="630" t="s">
        <v>174</v>
      </c>
      <c r="C80" s="174" t="s">
        <v>0</v>
      </c>
      <c r="D80" s="176">
        <f>E80+M80</f>
        <v>26624202</v>
      </c>
      <c r="E80" s="177">
        <f>F80+I80+J80+K80+L80</f>
        <v>0</v>
      </c>
      <c r="F80" s="177">
        <f>G80+H80</f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f>N80+P80</f>
        <v>26624202</v>
      </c>
      <c r="N80" s="177">
        <v>26624202</v>
      </c>
      <c r="O80" s="177">
        <v>0</v>
      </c>
      <c r="P80" s="177">
        <v>0</v>
      </c>
      <c r="Q80" s="178"/>
      <c r="R80" s="178"/>
      <c r="S80" s="178"/>
      <c r="T80" s="178"/>
      <c r="U80" s="178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</row>
    <row r="81" spans="1:256" hidden="1">
      <c r="A81" s="628"/>
      <c r="B81" s="631"/>
      <c r="C81" s="174" t="s">
        <v>1</v>
      </c>
      <c r="D81" s="176">
        <f>E81+M81</f>
        <v>0</v>
      </c>
      <c r="E81" s="177">
        <f>F81+I81+J81+K81+L81</f>
        <v>0</v>
      </c>
      <c r="F81" s="177">
        <f>G81+H81</f>
        <v>0</v>
      </c>
      <c r="G81" s="177"/>
      <c r="H81" s="177"/>
      <c r="I81" s="177"/>
      <c r="J81" s="177"/>
      <c r="K81" s="177"/>
      <c r="L81" s="177"/>
      <c r="M81" s="177">
        <f>N81+P81</f>
        <v>0</v>
      </c>
      <c r="N81" s="177"/>
      <c r="O81" s="177"/>
      <c r="P81" s="177"/>
      <c r="Q81" s="178"/>
      <c r="R81" s="178"/>
      <c r="S81" s="178"/>
      <c r="T81" s="178"/>
      <c r="U81" s="178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  <c r="IV81" s="144"/>
    </row>
    <row r="82" spans="1:256" hidden="1">
      <c r="A82" s="629"/>
      <c r="B82" s="632"/>
      <c r="C82" s="174" t="s">
        <v>2</v>
      </c>
      <c r="D82" s="176">
        <f>D80+D81</f>
        <v>26624202</v>
      </c>
      <c r="E82" s="177">
        <f t="shared" ref="E82:P82" si="27">E80+E81</f>
        <v>0</v>
      </c>
      <c r="F82" s="177">
        <f t="shared" si="27"/>
        <v>0</v>
      </c>
      <c r="G82" s="177">
        <f t="shared" si="27"/>
        <v>0</v>
      </c>
      <c r="H82" s="177">
        <f t="shared" si="27"/>
        <v>0</v>
      </c>
      <c r="I82" s="177">
        <f t="shared" si="27"/>
        <v>0</v>
      </c>
      <c r="J82" s="177">
        <f t="shared" si="27"/>
        <v>0</v>
      </c>
      <c r="K82" s="177">
        <f t="shared" si="27"/>
        <v>0</v>
      </c>
      <c r="L82" s="177">
        <f t="shared" si="27"/>
        <v>0</v>
      </c>
      <c r="M82" s="177">
        <f t="shared" si="27"/>
        <v>26624202</v>
      </c>
      <c r="N82" s="177">
        <f t="shared" si="27"/>
        <v>26624202</v>
      </c>
      <c r="O82" s="177">
        <f t="shared" si="27"/>
        <v>0</v>
      </c>
      <c r="P82" s="177">
        <f t="shared" si="27"/>
        <v>0</v>
      </c>
      <c r="Q82" s="178"/>
      <c r="R82" s="178"/>
      <c r="S82" s="178"/>
      <c r="T82" s="178"/>
      <c r="U82" s="178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  <c r="IV82" s="144"/>
    </row>
    <row r="83" spans="1:256" hidden="1">
      <c r="A83" s="627">
        <v>60041</v>
      </c>
      <c r="B83" s="630" t="s">
        <v>175</v>
      </c>
      <c r="C83" s="174" t="s">
        <v>0</v>
      </c>
      <c r="D83" s="176">
        <f>E83+M83</f>
        <v>11499978</v>
      </c>
      <c r="E83" s="177">
        <f>F83+I83+J83+K83+L83</f>
        <v>0</v>
      </c>
      <c r="F83" s="177">
        <f>G83+H83</f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f>N83+P83</f>
        <v>11499978</v>
      </c>
      <c r="N83" s="177">
        <v>0</v>
      </c>
      <c r="O83" s="177">
        <v>0</v>
      </c>
      <c r="P83" s="177">
        <v>11499978</v>
      </c>
      <c r="Q83" s="178"/>
      <c r="R83" s="178"/>
      <c r="S83" s="178"/>
      <c r="T83" s="178"/>
      <c r="U83" s="178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  <c r="IV83" s="144"/>
    </row>
    <row r="84" spans="1:256" hidden="1">
      <c r="A84" s="628"/>
      <c r="B84" s="631"/>
      <c r="C84" s="174" t="s">
        <v>1</v>
      </c>
      <c r="D84" s="176">
        <f>E84+M84</f>
        <v>0</v>
      </c>
      <c r="E84" s="177">
        <f>F84+I84+J84+K84+L84</f>
        <v>0</v>
      </c>
      <c r="F84" s="177">
        <f>G84+H84</f>
        <v>0</v>
      </c>
      <c r="G84" s="177"/>
      <c r="H84" s="177"/>
      <c r="I84" s="177"/>
      <c r="J84" s="177"/>
      <c r="K84" s="177"/>
      <c r="L84" s="177"/>
      <c r="M84" s="177">
        <f>N84+P84</f>
        <v>0</v>
      </c>
      <c r="N84" s="177"/>
      <c r="O84" s="177"/>
      <c r="P84" s="177"/>
      <c r="Q84" s="178"/>
      <c r="R84" s="178"/>
      <c r="S84" s="178"/>
      <c r="T84" s="178"/>
      <c r="U84" s="178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  <c r="IV84" s="144"/>
    </row>
    <row r="85" spans="1:256" hidden="1">
      <c r="A85" s="629"/>
      <c r="B85" s="632"/>
      <c r="C85" s="174" t="s">
        <v>2</v>
      </c>
      <c r="D85" s="176">
        <f>D83+D84</f>
        <v>11499978</v>
      </c>
      <c r="E85" s="177">
        <f t="shared" ref="E85:P85" si="28">E83+E84</f>
        <v>0</v>
      </c>
      <c r="F85" s="177">
        <f t="shared" si="28"/>
        <v>0</v>
      </c>
      <c r="G85" s="177">
        <f t="shared" si="28"/>
        <v>0</v>
      </c>
      <c r="H85" s="177">
        <f t="shared" si="28"/>
        <v>0</v>
      </c>
      <c r="I85" s="177">
        <f t="shared" si="28"/>
        <v>0</v>
      </c>
      <c r="J85" s="177">
        <f t="shared" si="28"/>
        <v>0</v>
      </c>
      <c r="K85" s="177">
        <f t="shared" si="28"/>
        <v>0</v>
      </c>
      <c r="L85" s="177">
        <f t="shared" si="28"/>
        <v>0</v>
      </c>
      <c r="M85" s="177">
        <f t="shared" si="28"/>
        <v>11499978</v>
      </c>
      <c r="N85" s="177">
        <f t="shared" si="28"/>
        <v>0</v>
      </c>
      <c r="O85" s="177">
        <f t="shared" si="28"/>
        <v>0</v>
      </c>
      <c r="P85" s="177">
        <f t="shared" si="28"/>
        <v>11499978</v>
      </c>
      <c r="Q85" s="178"/>
      <c r="R85" s="178"/>
      <c r="S85" s="178"/>
      <c r="T85" s="178"/>
      <c r="U85" s="178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</row>
    <row r="86" spans="1:256" hidden="1">
      <c r="A86" s="627" t="s">
        <v>176</v>
      </c>
      <c r="B86" s="630" t="s">
        <v>103</v>
      </c>
      <c r="C86" s="174" t="s">
        <v>0</v>
      </c>
      <c r="D86" s="176">
        <f>E86+M86</f>
        <v>1700035</v>
      </c>
      <c r="E86" s="177">
        <f>F86+I86+J86+K86+L86</f>
        <v>1700035</v>
      </c>
      <c r="F86" s="177">
        <f>G86+H86</f>
        <v>1650035</v>
      </c>
      <c r="G86" s="177">
        <v>249000</v>
      </c>
      <c r="H86" s="177">
        <f>1684035-283000</f>
        <v>1401035</v>
      </c>
      <c r="I86" s="177">
        <v>50000</v>
      </c>
      <c r="J86" s="177">
        <v>0</v>
      </c>
      <c r="K86" s="177">
        <v>0</v>
      </c>
      <c r="L86" s="177">
        <v>0</v>
      </c>
      <c r="M86" s="177">
        <f>N86+P86</f>
        <v>0</v>
      </c>
      <c r="N86" s="177">
        <v>0</v>
      </c>
      <c r="O86" s="177">
        <v>0</v>
      </c>
      <c r="P86" s="177">
        <v>0</v>
      </c>
      <c r="Q86" s="178"/>
      <c r="R86" s="178"/>
      <c r="S86" s="178"/>
      <c r="T86" s="178"/>
      <c r="U86" s="178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  <c r="IV86" s="144"/>
    </row>
    <row r="87" spans="1:256" hidden="1">
      <c r="A87" s="628"/>
      <c r="B87" s="631"/>
      <c r="C87" s="174" t="s">
        <v>1</v>
      </c>
      <c r="D87" s="176">
        <f>E87+M87</f>
        <v>0</v>
      </c>
      <c r="E87" s="177">
        <f>F87+I87+J87+K87+L87</f>
        <v>0</v>
      </c>
      <c r="F87" s="177">
        <f>G87+H87</f>
        <v>0</v>
      </c>
      <c r="G87" s="177"/>
      <c r="H87" s="177"/>
      <c r="I87" s="177"/>
      <c r="J87" s="177"/>
      <c r="K87" s="177"/>
      <c r="L87" s="177"/>
      <c r="M87" s="177">
        <f>N87+P87</f>
        <v>0</v>
      </c>
      <c r="N87" s="177"/>
      <c r="O87" s="177"/>
      <c r="P87" s="177"/>
      <c r="Q87" s="178"/>
      <c r="R87" s="178"/>
      <c r="S87" s="178"/>
      <c r="T87" s="178"/>
      <c r="U87" s="178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</row>
    <row r="88" spans="1:256" hidden="1">
      <c r="A88" s="629"/>
      <c r="B88" s="632"/>
      <c r="C88" s="174" t="s">
        <v>2</v>
      </c>
      <c r="D88" s="176">
        <f>D86+D87</f>
        <v>1700035</v>
      </c>
      <c r="E88" s="177">
        <f t="shared" ref="E88:P88" si="29">E86+E87</f>
        <v>1700035</v>
      </c>
      <c r="F88" s="177">
        <f t="shared" si="29"/>
        <v>1650035</v>
      </c>
      <c r="G88" s="177">
        <f t="shared" si="29"/>
        <v>249000</v>
      </c>
      <c r="H88" s="177">
        <f t="shared" si="29"/>
        <v>1401035</v>
      </c>
      <c r="I88" s="177">
        <f t="shared" si="29"/>
        <v>50000</v>
      </c>
      <c r="J88" s="177">
        <f t="shared" si="29"/>
        <v>0</v>
      </c>
      <c r="K88" s="177">
        <f t="shared" si="29"/>
        <v>0</v>
      </c>
      <c r="L88" s="177">
        <f t="shared" si="29"/>
        <v>0</v>
      </c>
      <c r="M88" s="177">
        <f t="shared" si="29"/>
        <v>0</v>
      </c>
      <c r="N88" s="177">
        <f t="shared" si="29"/>
        <v>0</v>
      </c>
      <c r="O88" s="177">
        <f t="shared" si="29"/>
        <v>0</v>
      </c>
      <c r="P88" s="177">
        <f t="shared" si="29"/>
        <v>0</v>
      </c>
      <c r="Q88" s="178"/>
      <c r="R88" s="178"/>
      <c r="S88" s="178"/>
      <c r="T88" s="178"/>
      <c r="U88" s="178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  <c r="IV88" s="144"/>
    </row>
    <row r="89" spans="1:256" ht="15" hidden="1">
      <c r="A89" s="621" t="s">
        <v>91</v>
      </c>
      <c r="B89" s="624" t="s">
        <v>92</v>
      </c>
      <c r="C89" s="179" t="s">
        <v>0</v>
      </c>
      <c r="D89" s="170">
        <f>D92</f>
        <v>2146900</v>
      </c>
      <c r="E89" s="171">
        <f>E92</f>
        <v>2146900</v>
      </c>
      <c r="F89" s="171">
        <f t="shared" ref="F89:P90" si="30">F92</f>
        <v>1896900</v>
      </c>
      <c r="G89" s="171">
        <f t="shared" si="30"/>
        <v>225000</v>
      </c>
      <c r="H89" s="171">
        <f t="shared" si="30"/>
        <v>1671900</v>
      </c>
      <c r="I89" s="171">
        <f t="shared" si="30"/>
        <v>250000</v>
      </c>
      <c r="J89" s="171">
        <f t="shared" si="30"/>
        <v>0</v>
      </c>
      <c r="K89" s="171">
        <f t="shared" si="30"/>
        <v>0</v>
      </c>
      <c r="L89" s="171">
        <f t="shared" si="30"/>
        <v>0</v>
      </c>
      <c r="M89" s="171">
        <f t="shared" si="30"/>
        <v>0</v>
      </c>
      <c r="N89" s="171">
        <f t="shared" si="30"/>
        <v>0</v>
      </c>
      <c r="O89" s="171">
        <f t="shared" si="30"/>
        <v>0</v>
      </c>
      <c r="P89" s="171">
        <f t="shared" si="30"/>
        <v>0</v>
      </c>
      <c r="Q89" s="184"/>
      <c r="R89" s="184"/>
      <c r="S89" s="184"/>
      <c r="T89" s="184"/>
      <c r="U89" s="184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85"/>
      <c r="DV89" s="185"/>
      <c r="DW89" s="185"/>
      <c r="DX89" s="185"/>
      <c r="DY89" s="185"/>
      <c r="DZ89" s="185"/>
      <c r="EA89" s="185"/>
      <c r="EB89" s="185"/>
      <c r="EC89" s="185"/>
      <c r="ED89" s="185"/>
      <c r="EE89" s="185"/>
      <c r="EF89" s="185"/>
      <c r="EG89" s="185"/>
      <c r="EH89" s="185"/>
      <c r="EI89" s="185"/>
      <c r="EJ89" s="185"/>
      <c r="EK89" s="185"/>
      <c r="EL89" s="185"/>
      <c r="EM89" s="185"/>
      <c r="EN89" s="185"/>
      <c r="EO89" s="185"/>
      <c r="EP89" s="185"/>
      <c r="EQ89" s="185"/>
      <c r="ER89" s="185"/>
      <c r="ES89" s="185"/>
      <c r="ET89" s="185"/>
      <c r="EU89" s="185"/>
      <c r="EV89" s="185"/>
      <c r="EW89" s="185"/>
      <c r="EX89" s="185"/>
      <c r="EY89" s="185"/>
      <c r="EZ89" s="185"/>
      <c r="FA89" s="185"/>
      <c r="FB89" s="185"/>
      <c r="FC89" s="185"/>
      <c r="FD89" s="185"/>
      <c r="FE89" s="185"/>
      <c r="FF89" s="185"/>
      <c r="FG89" s="185"/>
      <c r="FH89" s="185"/>
      <c r="FI89" s="185"/>
      <c r="FJ89" s="185"/>
      <c r="FK89" s="185"/>
      <c r="FL89" s="185"/>
      <c r="FM89" s="185"/>
      <c r="FN89" s="185"/>
      <c r="FO89" s="185"/>
      <c r="FP89" s="185"/>
      <c r="FQ89" s="185"/>
      <c r="FR89" s="185"/>
      <c r="FS89" s="185"/>
      <c r="FT89" s="185"/>
      <c r="FU89" s="185"/>
      <c r="FV89" s="185"/>
      <c r="FW89" s="185"/>
      <c r="FX89" s="185"/>
      <c r="FY89" s="185"/>
      <c r="FZ89" s="185"/>
      <c r="GA89" s="185"/>
      <c r="GB89" s="185"/>
      <c r="GC89" s="185"/>
      <c r="GD89" s="185"/>
      <c r="GE89" s="185"/>
      <c r="GF89" s="185"/>
      <c r="GG89" s="185"/>
      <c r="GH89" s="185"/>
      <c r="GI89" s="185"/>
      <c r="GJ89" s="185"/>
      <c r="GK89" s="185"/>
      <c r="GL89" s="185"/>
      <c r="GM89" s="185"/>
      <c r="GN89" s="185"/>
      <c r="GO89" s="185"/>
      <c r="GP89" s="185"/>
      <c r="GQ89" s="185"/>
      <c r="GR89" s="185"/>
      <c r="GS89" s="185"/>
      <c r="GT89" s="185"/>
      <c r="GU89" s="185"/>
      <c r="GV89" s="185"/>
      <c r="GW89" s="185"/>
      <c r="GX89" s="185"/>
      <c r="GY89" s="185"/>
      <c r="GZ89" s="185"/>
      <c r="HA89" s="185"/>
      <c r="HB89" s="185"/>
      <c r="HC89" s="185"/>
      <c r="HD89" s="185"/>
      <c r="HE89" s="185"/>
      <c r="HF89" s="185"/>
      <c r="HG89" s="185"/>
      <c r="HH89" s="185"/>
      <c r="HI89" s="185"/>
      <c r="HJ89" s="185"/>
      <c r="HK89" s="185"/>
      <c r="HL89" s="185"/>
      <c r="HM89" s="185"/>
      <c r="HN89" s="185"/>
      <c r="HO89" s="185"/>
      <c r="HP89" s="185"/>
      <c r="HQ89" s="185"/>
      <c r="HR89" s="185"/>
      <c r="HS89" s="185"/>
      <c r="HT89" s="185"/>
      <c r="HU89" s="185"/>
      <c r="HV89" s="185"/>
      <c r="HW89" s="185"/>
      <c r="HX89" s="185"/>
      <c r="HY89" s="185"/>
      <c r="HZ89" s="185"/>
      <c r="IA89" s="185"/>
      <c r="IB89" s="185"/>
      <c r="IC89" s="185"/>
      <c r="ID89" s="185"/>
      <c r="IE89" s="185"/>
      <c r="IF89" s="185"/>
      <c r="IG89" s="185"/>
      <c r="IH89" s="185"/>
      <c r="II89" s="185"/>
      <c r="IJ89" s="185"/>
      <c r="IK89" s="185"/>
      <c r="IL89" s="185"/>
      <c r="IM89" s="185"/>
      <c r="IN89" s="185"/>
      <c r="IO89" s="185"/>
      <c r="IP89" s="185"/>
      <c r="IQ89" s="185"/>
      <c r="IR89" s="185"/>
      <c r="IS89" s="185"/>
      <c r="IT89" s="185"/>
      <c r="IU89" s="185"/>
      <c r="IV89" s="185"/>
    </row>
    <row r="90" spans="1:256" ht="15" hidden="1">
      <c r="A90" s="622"/>
      <c r="B90" s="625"/>
      <c r="C90" s="179" t="s">
        <v>1</v>
      </c>
      <c r="D90" s="170">
        <f>D93</f>
        <v>0</v>
      </c>
      <c r="E90" s="171">
        <f>E93</f>
        <v>0</v>
      </c>
      <c r="F90" s="171">
        <f t="shared" si="30"/>
        <v>0</v>
      </c>
      <c r="G90" s="171">
        <f t="shared" si="30"/>
        <v>0</v>
      </c>
      <c r="H90" s="171">
        <f t="shared" si="30"/>
        <v>0</v>
      </c>
      <c r="I90" s="171">
        <f t="shared" si="30"/>
        <v>0</v>
      </c>
      <c r="J90" s="171">
        <f t="shared" si="30"/>
        <v>0</v>
      </c>
      <c r="K90" s="171">
        <f t="shared" si="30"/>
        <v>0</v>
      </c>
      <c r="L90" s="171">
        <f t="shared" si="30"/>
        <v>0</v>
      </c>
      <c r="M90" s="171">
        <f t="shared" si="30"/>
        <v>0</v>
      </c>
      <c r="N90" s="171">
        <f t="shared" si="30"/>
        <v>0</v>
      </c>
      <c r="O90" s="171">
        <f t="shared" si="30"/>
        <v>0</v>
      </c>
      <c r="P90" s="171">
        <f t="shared" si="30"/>
        <v>0</v>
      </c>
      <c r="Q90" s="184"/>
      <c r="R90" s="184"/>
      <c r="S90" s="184"/>
      <c r="T90" s="184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85"/>
      <c r="ED90" s="185"/>
      <c r="EE90" s="185"/>
      <c r="EF90" s="185"/>
      <c r="EG90" s="185"/>
      <c r="EH90" s="185"/>
      <c r="EI90" s="185"/>
      <c r="EJ90" s="185"/>
      <c r="EK90" s="185"/>
      <c r="EL90" s="185"/>
      <c r="EM90" s="185"/>
      <c r="EN90" s="185"/>
      <c r="EO90" s="185"/>
      <c r="EP90" s="185"/>
      <c r="EQ90" s="185"/>
      <c r="ER90" s="185"/>
      <c r="ES90" s="185"/>
      <c r="ET90" s="185"/>
      <c r="EU90" s="185"/>
      <c r="EV90" s="185"/>
      <c r="EW90" s="185"/>
      <c r="EX90" s="185"/>
      <c r="EY90" s="185"/>
      <c r="EZ90" s="185"/>
      <c r="FA90" s="185"/>
      <c r="FB90" s="185"/>
      <c r="FC90" s="185"/>
      <c r="FD90" s="185"/>
      <c r="FE90" s="185"/>
      <c r="FF90" s="185"/>
      <c r="FG90" s="185"/>
      <c r="FH90" s="185"/>
      <c r="FI90" s="185"/>
      <c r="FJ90" s="185"/>
      <c r="FK90" s="185"/>
      <c r="FL90" s="185"/>
      <c r="FM90" s="185"/>
      <c r="FN90" s="185"/>
      <c r="FO90" s="185"/>
      <c r="FP90" s="185"/>
      <c r="FQ90" s="185"/>
      <c r="FR90" s="185"/>
      <c r="FS90" s="185"/>
      <c r="FT90" s="185"/>
      <c r="FU90" s="185"/>
      <c r="FV90" s="185"/>
      <c r="FW90" s="185"/>
      <c r="FX90" s="185"/>
      <c r="FY90" s="185"/>
      <c r="FZ90" s="185"/>
      <c r="GA90" s="185"/>
      <c r="GB90" s="185"/>
      <c r="GC90" s="185"/>
      <c r="GD90" s="185"/>
      <c r="GE90" s="185"/>
      <c r="GF90" s="185"/>
      <c r="GG90" s="185"/>
      <c r="GH90" s="185"/>
      <c r="GI90" s="185"/>
      <c r="GJ90" s="185"/>
      <c r="GK90" s="185"/>
      <c r="GL90" s="185"/>
      <c r="GM90" s="185"/>
      <c r="GN90" s="185"/>
      <c r="GO90" s="185"/>
      <c r="GP90" s="185"/>
      <c r="GQ90" s="185"/>
      <c r="GR90" s="185"/>
      <c r="GS90" s="185"/>
      <c r="GT90" s="185"/>
      <c r="GU90" s="185"/>
      <c r="GV90" s="185"/>
      <c r="GW90" s="185"/>
      <c r="GX90" s="185"/>
      <c r="GY90" s="185"/>
      <c r="GZ90" s="185"/>
      <c r="HA90" s="185"/>
      <c r="HB90" s="185"/>
      <c r="HC90" s="185"/>
      <c r="HD90" s="185"/>
      <c r="HE90" s="185"/>
      <c r="HF90" s="185"/>
      <c r="HG90" s="185"/>
      <c r="HH90" s="185"/>
      <c r="HI90" s="185"/>
      <c r="HJ90" s="185"/>
      <c r="HK90" s="185"/>
      <c r="HL90" s="185"/>
      <c r="HM90" s="185"/>
      <c r="HN90" s="185"/>
      <c r="HO90" s="185"/>
      <c r="HP90" s="185"/>
      <c r="HQ90" s="185"/>
      <c r="HR90" s="185"/>
      <c r="HS90" s="185"/>
      <c r="HT90" s="185"/>
      <c r="HU90" s="185"/>
      <c r="HV90" s="185"/>
      <c r="HW90" s="185"/>
      <c r="HX90" s="185"/>
      <c r="HY90" s="185"/>
      <c r="HZ90" s="185"/>
      <c r="IA90" s="185"/>
      <c r="IB90" s="185"/>
      <c r="IC90" s="185"/>
      <c r="ID90" s="185"/>
      <c r="IE90" s="185"/>
      <c r="IF90" s="185"/>
      <c r="IG90" s="185"/>
      <c r="IH90" s="185"/>
      <c r="II90" s="185"/>
      <c r="IJ90" s="185"/>
      <c r="IK90" s="185"/>
      <c r="IL90" s="185"/>
      <c r="IM90" s="185"/>
      <c r="IN90" s="185"/>
      <c r="IO90" s="185"/>
      <c r="IP90" s="185"/>
      <c r="IQ90" s="185"/>
      <c r="IR90" s="185"/>
      <c r="IS90" s="185"/>
      <c r="IT90" s="185"/>
      <c r="IU90" s="185"/>
      <c r="IV90" s="185"/>
    </row>
    <row r="91" spans="1:256" ht="15" hidden="1">
      <c r="A91" s="623"/>
      <c r="B91" s="626"/>
      <c r="C91" s="179" t="s">
        <v>2</v>
      </c>
      <c r="D91" s="170">
        <f>D89+D90</f>
        <v>2146900</v>
      </c>
      <c r="E91" s="171">
        <f t="shared" ref="E91:P91" si="31">E89+E90</f>
        <v>2146900</v>
      </c>
      <c r="F91" s="171">
        <f t="shared" si="31"/>
        <v>1896900</v>
      </c>
      <c r="G91" s="171">
        <f t="shared" si="31"/>
        <v>225000</v>
      </c>
      <c r="H91" s="171">
        <f t="shared" si="31"/>
        <v>1671900</v>
      </c>
      <c r="I91" s="171">
        <f t="shared" si="31"/>
        <v>250000</v>
      </c>
      <c r="J91" s="171">
        <f t="shared" si="31"/>
        <v>0</v>
      </c>
      <c r="K91" s="171">
        <f t="shared" si="31"/>
        <v>0</v>
      </c>
      <c r="L91" s="171">
        <f t="shared" si="31"/>
        <v>0</v>
      </c>
      <c r="M91" s="171">
        <f t="shared" si="31"/>
        <v>0</v>
      </c>
      <c r="N91" s="171">
        <f t="shared" si="31"/>
        <v>0</v>
      </c>
      <c r="O91" s="171">
        <f t="shared" si="31"/>
        <v>0</v>
      </c>
      <c r="P91" s="171">
        <f t="shared" si="31"/>
        <v>0</v>
      </c>
      <c r="Q91" s="184"/>
      <c r="R91" s="184"/>
      <c r="S91" s="184"/>
      <c r="T91" s="184"/>
      <c r="U91" s="184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5"/>
      <c r="FK91" s="185"/>
      <c r="FL91" s="185"/>
      <c r="FM91" s="185"/>
      <c r="FN91" s="185"/>
      <c r="FO91" s="185"/>
      <c r="FP91" s="185"/>
      <c r="FQ91" s="185"/>
      <c r="FR91" s="185"/>
      <c r="FS91" s="185"/>
      <c r="FT91" s="185"/>
      <c r="FU91" s="185"/>
      <c r="FV91" s="185"/>
      <c r="FW91" s="185"/>
      <c r="FX91" s="185"/>
      <c r="FY91" s="185"/>
      <c r="FZ91" s="185"/>
      <c r="GA91" s="185"/>
      <c r="GB91" s="185"/>
      <c r="GC91" s="185"/>
      <c r="GD91" s="185"/>
      <c r="GE91" s="185"/>
      <c r="GF91" s="185"/>
      <c r="GG91" s="185"/>
      <c r="GH91" s="185"/>
      <c r="GI91" s="185"/>
      <c r="GJ91" s="185"/>
      <c r="GK91" s="185"/>
      <c r="GL91" s="185"/>
      <c r="GM91" s="185"/>
      <c r="GN91" s="185"/>
      <c r="GO91" s="185"/>
      <c r="GP91" s="185"/>
      <c r="GQ91" s="185"/>
      <c r="GR91" s="185"/>
      <c r="GS91" s="185"/>
      <c r="GT91" s="185"/>
      <c r="GU91" s="185"/>
      <c r="GV91" s="185"/>
      <c r="GW91" s="185"/>
      <c r="GX91" s="185"/>
      <c r="GY91" s="185"/>
      <c r="GZ91" s="185"/>
      <c r="HA91" s="185"/>
      <c r="HB91" s="185"/>
      <c r="HC91" s="185"/>
      <c r="HD91" s="185"/>
      <c r="HE91" s="185"/>
      <c r="HF91" s="185"/>
      <c r="HG91" s="185"/>
      <c r="HH91" s="185"/>
      <c r="HI91" s="185"/>
      <c r="HJ91" s="185"/>
      <c r="HK91" s="185"/>
      <c r="HL91" s="185"/>
      <c r="HM91" s="185"/>
      <c r="HN91" s="185"/>
      <c r="HO91" s="185"/>
      <c r="HP91" s="185"/>
      <c r="HQ91" s="185"/>
      <c r="HR91" s="185"/>
      <c r="HS91" s="185"/>
      <c r="HT91" s="185"/>
      <c r="HU91" s="185"/>
      <c r="HV91" s="185"/>
      <c r="HW91" s="185"/>
      <c r="HX91" s="185"/>
      <c r="HY91" s="185"/>
      <c r="HZ91" s="185"/>
      <c r="IA91" s="185"/>
      <c r="IB91" s="185"/>
      <c r="IC91" s="185"/>
      <c r="ID91" s="185"/>
      <c r="IE91" s="185"/>
      <c r="IF91" s="185"/>
      <c r="IG91" s="185"/>
      <c r="IH91" s="185"/>
      <c r="II91" s="185"/>
      <c r="IJ91" s="185"/>
      <c r="IK91" s="185"/>
      <c r="IL91" s="185"/>
      <c r="IM91" s="185"/>
      <c r="IN91" s="185"/>
      <c r="IO91" s="185"/>
      <c r="IP91" s="185"/>
      <c r="IQ91" s="185"/>
      <c r="IR91" s="185"/>
      <c r="IS91" s="185"/>
      <c r="IT91" s="185"/>
      <c r="IU91" s="185"/>
      <c r="IV91" s="185"/>
    </row>
    <row r="92" spans="1:256" hidden="1">
      <c r="A92" s="627" t="s">
        <v>177</v>
      </c>
      <c r="B92" s="630" t="s">
        <v>103</v>
      </c>
      <c r="C92" s="174" t="s">
        <v>0</v>
      </c>
      <c r="D92" s="176">
        <f>E92+M92</f>
        <v>2146900</v>
      </c>
      <c r="E92" s="177">
        <f>F92+I92+J92+K92+L92</f>
        <v>2146900</v>
      </c>
      <c r="F92" s="177">
        <f>G92+H92</f>
        <v>1896900</v>
      </c>
      <c r="G92" s="177">
        <v>225000</v>
      </c>
      <c r="H92" s="177">
        <f>2133900-462000</f>
        <v>1671900</v>
      </c>
      <c r="I92" s="177">
        <v>250000</v>
      </c>
      <c r="J92" s="177">
        <v>0</v>
      </c>
      <c r="K92" s="177">
        <v>0</v>
      </c>
      <c r="L92" s="177">
        <v>0</v>
      </c>
      <c r="M92" s="177">
        <f>N92+P92</f>
        <v>0</v>
      </c>
      <c r="N92" s="177">
        <v>0</v>
      </c>
      <c r="O92" s="177">
        <v>0</v>
      </c>
      <c r="P92" s="177">
        <v>0</v>
      </c>
      <c r="Q92" s="178"/>
      <c r="R92" s="178"/>
      <c r="S92" s="178"/>
      <c r="T92" s="178"/>
      <c r="U92" s="178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</row>
    <row r="93" spans="1:256" hidden="1">
      <c r="A93" s="628"/>
      <c r="B93" s="631"/>
      <c r="C93" s="174" t="s">
        <v>1</v>
      </c>
      <c r="D93" s="176">
        <f>E93+M93</f>
        <v>0</v>
      </c>
      <c r="E93" s="177">
        <f>F93+I93+J93+K93+L93</f>
        <v>0</v>
      </c>
      <c r="F93" s="177">
        <f>G93+H93</f>
        <v>0</v>
      </c>
      <c r="G93" s="177"/>
      <c r="H93" s="177"/>
      <c r="I93" s="177"/>
      <c r="J93" s="177"/>
      <c r="K93" s="177"/>
      <c r="L93" s="177"/>
      <c r="M93" s="177">
        <f>N93+P93</f>
        <v>0</v>
      </c>
      <c r="N93" s="177"/>
      <c r="O93" s="177"/>
      <c r="P93" s="177"/>
      <c r="Q93" s="178"/>
      <c r="R93" s="178"/>
      <c r="S93" s="178"/>
      <c r="T93" s="178"/>
      <c r="U93" s="178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</row>
    <row r="94" spans="1:256" hidden="1">
      <c r="A94" s="629"/>
      <c r="B94" s="632"/>
      <c r="C94" s="174" t="s">
        <v>2</v>
      </c>
      <c r="D94" s="176">
        <f>D92+D93</f>
        <v>2146900</v>
      </c>
      <c r="E94" s="177">
        <f t="shared" ref="E94:P94" si="32">E92+E93</f>
        <v>2146900</v>
      </c>
      <c r="F94" s="177">
        <f t="shared" si="32"/>
        <v>1896900</v>
      </c>
      <c r="G94" s="177">
        <f t="shared" si="32"/>
        <v>225000</v>
      </c>
      <c r="H94" s="177">
        <f t="shared" si="32"/>
        <v>1671900</v>
      </c>
      <c r="I94" s="177">
        <f t="shared" si="32"/>
        <v>250000</v>
      </c>
      <c r="J94" s="177">
        <f t="shared" si="32"/>
        <v>0</v>
      </c>
      <c r="K94" s="177">
        <f t="shared" si="32"/>
        <v>0</v>
      </c>
      <c r="L94" s="177">
        <f t="shared" si="32"/>
        <v>0</v>
      </c>
      <c r="M94" s="177">
        <f t="shared" si="32"/>
        <v>0</v>
      </c>
      <c r="N94" s="177">
        <f t="shared" si="32"/>
        <v>0</v>
      </c>
      <c r="O94" s="177">
        <f t="shared" si="32"/>
        <v>0</v>
      </c>
      <c r="P94" s="177">
        <f t="shared" si="32"/>
        <v>0</v>
      </c>
      <c r="Q94" s="178"/>
      <c r="R94" s="178"/>
      <c r="S94" s="178"/>
      <c r="T94" s="178"/>
      <c r="U94" s="178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  <c r="IR94" s="144"/>
      <c r="IS94" s="144"/>
      <c r="IT94" s="144"/>
      <c r="IU94" s="144"/>
      <c r="IV94" s="144"/>
    </row>
    <row r="95" spans="1:256" ht="15" hidden="1">
      <c r="A95" s="621" t="s">
        <v>47</v>
      </c>
      <c r="B95" s="624" t="s">
        <v>48</v>
      </c>
      <c r="C95" s="179" t="s">
        <v>0</v>
      </c>
      <c r="D95" s="187">
        <f>D98</f>
        <v>1472099</v>
      </c>
      <c r="E95" s="171">
        <f>E98</f>
        <v>872500</v>
      </c>
      <c r="F95" s="171">
        <f t="shared" ref="F95:P96" si="33">F98</f>
        <v>872500</v>
      </c>
      <c r="G95" s="171">
        <f t="shared" si="33"/>
        <v>0</v>
      </c>
      <c r="H95" s="171">
        <f t="shared" si="33"/>
        <v>872500</v>
      </c>
      <c r="I95" s="171">
        <f t="shared" si="33"/>
        <v>0</v>
      </c>
      <c r="J95" s="171">
        <f t="shared" si="33"/>
        <v>0</v>
      </c>
      <c r="K95" s="171">
        <f t="shared" si="33"/>
        <v>0</v>
      </c>
      <c r="L95" s="171">
        <f t="shared" si="33"/>
        <v>0</v>
      </c>
      <c r="M95" s="171">
        <f t="shared" si="33"/>
        <v>599599</v>
      </c>
      <c r="N95" s="171">
        <f t="shared" si="33"/>
        <v>599599</v>
      </c>
      <c r="O95" s="171">
        <f t="shared" si="33"/>
        <v>0</v>
      </c>
      <c r="P95" s="171">
        <f t="shared" si="33"/>
        <v>0</v>
      </c>
      <c r="Q95" s="184"/>
      <c r="R95" s="184"/>
      <c r="S95" s="184"/>
      <c r="T95" s="184"/>
      <c r="U95" s="184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185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5"/>
      <c r="EU95" s="185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  <c r="FF95" s="185"/>
      <c r="FG95" s="185"/>
      <c r="FH95" s="185"/>
      <c r="FI95" s="185"/>
      <c r="FJ95" s="185"/>
      <c r="FK95" s="185"/>
      <c r="FL95" s="185"/>
      <c r="FM95" s="185"/>
      <c r="FN95" s="185"/>
      <c r="FO95" s="185"/>
      <c r="FP95" s="185"/>
      <c r="FQ95" s="185"/>
      <c r="FR95" s="185"/>
      <c r="FS95" s="185"/>
      <c r="FT95" s="185"/>
      <c r="FU95" s="185"/>
      <c r="FV95" s="185"/>
      <c r="FW95" s="185"/>
      <c r="FX95" s="185"/>
      <c r="FY95" s="185"/>
      <c r="FZ95" s="185"/>
      <c r="GA95" s="185"/>
      <c r="GB95" s="185"/>
      <c r="GC95" s="185"/>
      <c r="GD95" s="185"/>
      <c r="GE95" s="185"/>
      <c r="GF95" s="185"/>
      <c r="GG95" s="185"/>
      <c r="GH95" s="185"/>
      <c r="GI95" s="185"/>
      <c r="GJ95" s="185"/>
      <c r="GK95" s="185"/>
      <c r="GL95" s="185"/>
      <c r="GM95" s="185"/>
      <c r="GN95" s="185"/>
      <c r="GO95" s="185"/>
      <c r="GP95" s="185"/>
      <c r="GQ95" s="185"/>
      <c r="GR95" s="185"/>
      <c r="GS95" s="185"/>
      <c r="GT95" s="185"/>
      <c r="GU95" s="185"/>
      <c r="GV95" s="185"/>
      <c r="GW95" s="185"/>
      <c r="GX95" s="185"/>
      <c r="GY95" s="185"/>
      <c r="GZ95" s="185"/>
      <c r="HA95" s="185"/>
      <c r="HB95" s="185"/>
      <c r="HC95" s="185"/>
      <c r="HD95" s="185"/>
      <c r="HE95" s="185"/>
      <c r="HF95" s="185"/>
      <c r="HG95" s="185"/>
      <c r="HH95" s="185"/>
      <c r="HI95" s="185"/>
      <c r="HJ95" s="185"/>
      <c r="HK95" s="185"/>
      <c r="HL95" s="185"/>
      <c r="HM95" s="185"/>
      <c r="HN95" s="185"/>
      <c r="HO95" s="185"/>
      <c r="HP95" s="185"/>
      <c r="HQ95" s="185"/>
      <c r="HR95" s="185"/>
      <c r="HS95" s="185"/>
      <c r="HT95" s="185"/>
      <c r="HU95" s="185"/>
      <c r="HV95" s="185"/>
      <c r="HW95" s="185"/>
      <c r="HX95" s="185"/>
      <c r="HY95" s="185"/>
      <c r="HZ95" s="185"/>
      <c r="IA95" s="185"/>
      <c r="IB95" s="185"/>
      <c r="IC95" s="185"/>
      <c r="ID95" s="185"/>
      <c r="IE95" s="185"/>
      <c r="IF95" s="185"/>
      <c r="IG95" s="185"/>
      <c r="IH95" s="185"/>
      <c r="II95" s="185"/>
      <c r="IJ95" s="185"/>
      <c r="IK95" s="185"/>
      <c r="IL95" s="185"/>
      <c r="IM95" s="185"/>
      <c r="IN95" s="185"/>
      <c r="IO95" s="185"/>
      <c r="IP95" s="185"/>
      <c r="IQ95" s="185"/>
      <c r="IR95" s="185"/>
      <c r="IS95" s="185"/>
      <c r="IT95" s="185"/>
      <c r="IU95" s="185"/>
      <c r="IV95" s="185"/>
    </row>
    <row r="96" spans="1:256" ht="15" hidden="1">
      <c r="A96" s="622"/>
      <c r="B96" s="625"/>
      <c r="C96" s="179" t="s">
        <v>1</v>
      </c>
      <c r="D96" s="187">
        <f>D99</f>
        <v>0</v>
      </c>
      <c r="E96" s="171">
        <f>E99</f>
        <v>0</v>
      </c>
      <c r="F96" s="171">
        <f t="shared" si="33"/>
        <v>0</v>
      </c>
      <c r="G96" s="171">
        <f t="shared" si="33"/>
        <v>0</v>
      </c>
      <c r="H96" s="171">
        <f t="shared" si="33"/>
        <v>0</v>
      </c>
      <c r="I96" s="171">
        <f t="shared" si="33"/>
        <v>0</v>
      </c>
      <c r="J96" s="171">
        <f t="shared" si="33"/>
        <v>0</v>
      </c>
      <c r="K96" s="171">
        <f t="shared" si="33"/>
        <v>0</v>
      </c>
      <c r="L96" s="171">
        <f t="shared" si="33"/>
        <v>0</v>
      </c>
      <c r="M96" s="171">
        <f t="shared" si="33"/>
        <v>0</v>
      </c>
      <c r="N96" s="171">
        <f t="shared" si="33"/>
        <v>0</v>
      </c>
      <c r="O96" s="171">
        <f t="shared" si="33"/>
        <v>0</v>
      </c>
      <c r="P96" s="171">
        <f t="shared" si="33"/>
        <v>0</v>
      </c>
      <c r="Q96" s="184"/>
      <c r="R96" s="184"/>
      <c r="S96" s="184"/>
      <c r="T96" s="184"/>
      <c r="U96" s="184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5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  <c r="FH96" s="185"/>
      <c r="FI96" s="185"/>
      <c r="FJ96" s="185"/>
      <c r="FK96" s="185"/>
      <c r="FL96" s="185"/>
      <c r="FM96" s="185"/>
      <c r="FN96" s="185"/>
      <c r="FO96" s="185"/>
      <c r="FP96" s="185"/>
      <c r="FQ96" s="185"/>
      <c r="FR96" s="185"/>
      <c r="FS96" s="185"/>
      <c r="FT96" s="185"/>
      <c r="FU96" s="185"/>
      <c r="FV96" s="185"/>
      <c r="FW96" s="185"/>
      <c r="FX96" s="185"/>
      <c r="FY96" s="185"/>
      <c r="FZ96" s="185"/>
      <c r="GA96" s="185"/>
      <c r="GB96" s="185"/>
      <c r="GC96" s="185"/>
      <c r="GD96" s="185"/>
      <c r="GE96" s="185"/>
      <c r="GF96" s="185"/>
      <c r="GG96" s="185"/>
      <c r="GH96" s="185"/>
      <c r="GI96" s="185"/>
      <c r="GJ96" s="185"/>
      <c r="GK96" s="185"/>
      <c r="GL96" s="185"/>
      <c r="GM96" s="185"/>
      <c r="GN96" s="185"/>
      <c r="GO96" s="185"/>
      <c r="GP96" s="185"/>
      <c r="GQ96" s="185"/>
      <c r="GR96" s="185"/>
      <c r="GS96" s="185"/>
      <c r="GT96" s="185"/>
      <c r="GU96" s="185"/>
      <c r="GV96" s="185"/>
      <c r="GW96" s="185"/>
      <c r="GX96" s="185"/>
      <c r="GY96" s="185"/>
      <c r="GZ96" s="185"/>
      <c r="HA96" s="185"/>
      <c r="HB96" s="185"/>
      <c r="HC96" s="185"/>
      <c r="HD96" s="185"/>
      <c r="HE96" s="185"/>
      <c r="HF96" s="185"/>
      <c r="HG96" s="185"/>
      <c r="HH96" s="185"/>
      <c r="HI96" s="185"/>
      <c r="HJ96" s="185"/>
      <c r="HK96" s="185"/>
      <c r="HL96" s="185"/>
      <c r="HM96" s="185"/>
      <c r="HN96" s="185"/>
      <c r="HO96" s="185"/>
      <c r="HP96" s="185"/>
      <c r="HQ96" s="185"/>
      <c r="HR96" s="185"/>
      <c r="HS96" s="185"/>
      <c r="HT96" s="185"/>
      <c r="HU96" s="185"/>
      <c r="HV96" s="185"/>
      <c r="HW96" s="185"/>
      <c r="HX96" s="185"/>
      <c r="HY96" s="185"/>
      <c r="HZ96" s="185"/>
      <c r="IA96" s="185"/>
      <c r="IB96" s="185"/>
      <c r="IC96" s="185"/>
      <c r="ID96" s="185"/>
      <c r="IE96" s="185"/>
      <c r="IF96" s="185"/>
      <c r="IG96" s="185"/>
      <c r="IH96" s="185"/>
      <c r="II96" s="185"/>
      <c r="IJ96" s="185"/>
      <c r="IK96" s="185"/>
      <c r="IL96" s="185"/>
      <c r="IM96" s="185"/>
      <c r="IN96" s="185"/>
      <c r="IO96" s="185"/>
      <c r="IP96" s="185"/>
      <c r="IQ96" s="185"/>
      <c r="IR96" s="185"/>
      <c r="IS96" s="185"/>
      <c r="IT96" s="185"/>
      <c r="IU96" s="185"/>
      <c r="IV96" s="185"/>
    </row>
    <row r="97" spans="1:256" ht="15" hidden="1">
      <c r="A97" s="623"/>
      <c r="B97" s="626"/>
      <c r="C97" s="179" t="s">
        <v>2</v>
      </c>
      <c r="D97" s="187">
        <f>D95+D96</f>
        <v>1472099</v>
      </c>
      <c r="E97" s="171">
        <f t="shared" ref="E97:P97" si="34">E95+E96</f>
        <v>872500</v>
      </c>
      <c r="F97" s="171">
        <f t="shared" si="34"/>
        <v>872500</v>
      </c>
      <c r="G97" s="171">
        <f t="shared" si="34"/>
        <v>0</v>
      </c>
      <c r="H97" s="171">
        <f t="shared" si="34"/>
        <v>872500</v>
      </c>
      <c r="I97" s="171">
        <f t="shared" si="34"/>
        <v>0</v>
      </c>
      <c r="J97" s="171">
        <f t="shared" si="34"/>
        <v>0</v>
      </c>
      <c r="K97" s="171">
        <f t="shared" si="34"/>
        <v>0</v>
      </c>
      <c r="L97" s="171">
        <f t="shared" si="34"/>
        <v>0</v>
      </c>
      <c r="M97" s="171">
        <f t="shared" si="34"/>
        <v>599599</v>
      </c>
      <c r="N97" s="171">
        <f t="shared" si="34"/>
        <v>599599</v>
      </c>
      <c r="O97" s="171">
        <f t="shared" si="34"/>
        <v>0</v>
      </c>
      <c r="P97" s="171">
        <f t="shared" si="34"/>
        <v>0</v>
      </c>
      <c r="Q97" s="184"/>
      <c r="R97" s="184"/>
      <c r="S97" s="184"/>
      <c r="T97" s="184"/>
      <c r="U97" s="184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185"/>
      <c r="FE97" s="185"/>
      <c r="FF97" s="185"/>
      <c r="FG97" s="185"/>
      <c r="FH97" s="185"/>
      <c r="FI97" s="185"/>
      <c r="FJ97" s="185"/>
      <c r="FK97" s="185"/>
      <c r="FL97" s="185"/>
      <c r="FM97" s="185"/>
      <c r="FN97" s="185"/>
      <c r="FO97" s="185"/>
      <c r="FP97" s="185"/>
      <c r="FQ97" s="185"/>
      <c r="FR97" s="185"/>
      <c r="FS97" s="185"/>
      <c r="FT97" s="185"/>
      <c r="FU97" s="185"/>
      <c r="FV97" s="185"/>
      <c r="FW97" s="185"/>
      <c r="FX97" s="185"/>
      <c r="FY97" s="185"/>
      <c r="FZ97" s="185"/>
      <c r="GA97" s="185"/>
      <c r="GB97" s="185"/>
      <c r="GC97" s="185"/>
      <c r="GD97" s="185"/>
      <c r="GE97" s="185"/>
      <c r="GF97" s="185"/>
      <c r="GG97" s="185"/>
      <c r="GH97" s="185"/>
      <c r="GI97" s="185"/>
      <c r="GJ97" s="185"/>
      <c r="GK97" s="185"/>
      <c r="GL97" s="185"/>
      <c r="GM97" s="185"/>
      <c r="GN97" s="185"/>
      <c r="GO97" s="185"/>
      <c r="GP97" s="185"/>
      <c r="GQ97" s="185"/>
      <c r="GR97" s="185"/>
      <c r="GS97" s="185"/>
      <c r="GT97" s="185"/>
      <c r="GU97" s="185"/>
      <c r="GV97" s="185"/>
      <c r="GW97" s="185"/>
      <c r="GX97" s="185"/>
      <c r="GY97" s="185"/>
      <c r="GZ97" s="185"/>
      <c r="HA97" s="185"/>
      <c r="HB97" s="185"/>
      <c r="HC97" s="185"/>
      <c r="HD97" s="185"/>
      <c r="HE97" s="185"/>
      <c r="HF97" s="185"/>
      <c r="HG97" s="185"/>
      <c r="HH97" s="185"/>
      <c r="HI97" s="185"/>
      <c r="HJ97" s="185"/>
      <c r="HK97" s="185"/>
      <c r="HL97" s="185"/>
      <c r="HM97" s="185"/>
      <c r="HN97" s="185"/>
      <c r="HO97" s="185"/>
      <c r="HP97" s="185"/>
      <c r="HQ97" s="185"/>
      <c r="HR97" s="185"/>
      <c r="HS97" s="185"/>
      <c r="HT97" s="185"/>
      <c r="HU97" s="185"/>
      <c r="HV97" s="185"/>
      <c r="HW97" s="185"/>
      <c r="HX97" s="185"/>
      <c r="HY97" s="185"/>
      <c r="HZ97" s="185"/>
      <c r="IA97" s="185"/>
      <c r="IB97" s="185"/>
      <c r="IC97" s="185"/>
      <c r="ID97" s="185"/>
      <c r="IE97" s="185"/>
      <c r="IF97" s="185"/>
      <c r="IG97" s="185"/>
      <c r="IH97" s="185"/>
      <c r="II97" s="185"/>
      <c r="IJ97" s="185"/>
      <c r="IK97" s="185"/>
      <c r="IL97" s="185"/>
      <c r="IM97" s="185"/>
      <c r="IN97" s="185"/>
      <c r="IO97" s="185"/>
      <c r="IP97" s="185"/>
      <c r="IQ97" s="185"/>
      <c r="IR97" s="185"/>
      <c r="IS97" s="185"/>
      <c r="IT97" s="185"/>
      <c r="IU97" s="185"/>
      <c r="IV97" s="185"/>
    </row>
    <row r="98" spans="1:256" hidden="1">
      <c r="A98" s="627" t="s">
        <v>178</v>
      </c>
      <c r="B98" s="630" t="s">
        <v>179</v>
      </c>
      <c r="C98" s="174" t="s">
        <v>0</v>
      </c>
      <c r="D98" s="176">
        <f>E98+M98</f>
        <v>1472099</v>
      </c>
      <c r="E98" s="177">
        <f>F98+I98+J98+K98+L98</f>
        <v>872500</v>
      </c>
      <c r="F98" s="177">
        <f>G98+H98</f>
        <v>872500</v>
      </c>
      <c r="G98" s="177">
        <v>0</v>
      </c>
      <c r="H98" s="177">
        <f>895140-22640</f>
        <v>872500</v>
      </c>
      <c r="I98" s="177">
        <v>0</v>
      </c>
      <c r="J98" s="177">
        <v>0</v>
      </c>
      <c r="K98" s="177">
        <v>0</v>
      </c>
      <c r="L98" s="177">
        <v>0</v>
      </c>
      <c r="M98" s="177">
        <f>N98+P98</f>
        <v>599599</v>
      </c>
      <c r="N98" s="177">
        <v>599599</v>
      </c>
      <c r="O98" s="177">
        <v>0</v>
      </c>
      <c r="P98" s="177">
        <v>0</v>
      </c>
      <c r="Q98" s="178"/>
      <c r="R98" s="178"/>
      <c r="S98" s="178"/>
      <c r="T98" s="178"/>
      <c r="U98" s="178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  <c r="IR98" s="144"/>
      <c r="IS98" s="144"/>
      <c r="IT98" s="144"/>
      <c r="IU98" s="144"/>
      <c r="IV98" s="144"/>
    </row>
    <row r="99" spans="1:256" hidden="1">
      <c r="A99" s="628"/>
      <c r="B99" s="631"/>
      <c r="C99" s="174" t="s">
        <v>1</v>
      </c>
      <c r="D99" s="176">
        <f>E99+M99</f>
        <v>0</v>
      </c>
      <c r="E99" s="177">
        <f>F99+I99+J99+K99+L99</f>
        <v>0</v>
      </c>
      <c r="F99" s="177">
        <f>G99+H99</f>
        <v>0</v>
      </c>
      <c r="G99" s="177"/>
      <c r="H99" s="177"/>
      <c r="I99" s="177"/>
      <c r="J99" s="177"/>
      <c r="K99" s="177"/>
      <c r="L99" s="177"/>
      <c r="M99" s="177">
        <f>N99+P99</f>
        <v>0</v>
      </c>
      <c r="N99" s="177"/>
      <c r="O99" s="177"/>
      <c r="P99" s="177"/>
      <c r="Q99" s="178"/>
      <c r="R99" s="178"/>
      <c r="S99" s="178"/>
      <c r="T99" s="178"/>
      <c r="U99" s="178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44"/>
      <c r="GF99" s="144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44"/>
      <c r="GY99" s="144"/>
      <c r="GZ99" s="144"/>
      <c r="HA99" s="144"/>
      <c r="HB99" s="144"/>
      <c r="HC99" s="144"/>
      <c r="HD99" s="144"/>
      <c r="HE99" s="144"/>
      <c r="HF99" s="144"/>
      <c r="HG99" s="144"/>
      <c r="HH99" s="144"/>
      <c r="HI99" s="144"/>
      <c r="HJ99" s="144"/>
      <c r="HK99" s="144"/>
      <c r="HL99" s="144"/>
      <c r="HM99" s="144"/>
      <c r="HN99" s="144"/>
      <c r="HO99" s="144"/>
      <c r="HP99" s="144"/>
      <c r="HQ99" s="144"/>
      <c r="HR99" s="144"/>
      <c r="HS99" s="144"/>
      <c r="HT99" s="144"/>
      <c r="HU99" s="144"/>
      <c r="HV99" s="144"/>
      <c r="HW99" s="144"/>
      <c r="HX99" s="144"/>
      <c r="HY99" s="144"/>
      <c r="HZ99" s="144"/>
      <c r="IA99" s="144"/>
      <c r="IB99" s="144"/>
      <c r="IC99" s="144"/>
      <c r="ID99" s="144"/>
      <c r="IE99" s="144"/>
      <c r="IF99" s="144"/>
      <c r="IG99" s="144"/>
      <c r="IH99" s="144"/>
      <c r="II99" s="144"/>
      <c r="IJ99" s="144"/>
      <c r="IK99" s="144"/>
      <c r="IL99" s="144"/>
      <c r="IM99" s="144"/>
      <c r="IN99" s="144"/>
      <c r="IO99" s="144"/>
      <c r="IP99" s="144"/>
      <c r="IQ99" s="144"/>
      <c r="IR99" s="144"/>
      <c r="IS99" s="144"/>
      <c r="IT99" s="144"/>
      <c r="IU99" s="144"/>
      <c r="IV99" s="144"/>
    </row>
    <row r="100" spans="1:256" hidden="1">
      <c r="A100" s="629"/>
      <c r="B100" s="632"/>
      <c r="C100" s="174" t="s">
        <v>2</v>
      </c>
      <c r="D100" s="176">
        <f>D98+D99</f>
        <v>1472099</v>
      </c>
      <c r="E100" s="177">
        <f t="shared" ref="E100:P100" si="35">E98+E99</f>
        <v>872500</v>
      </c>
      <c r="F100" s="177">
        <f t="shared" si="35"/>
        <v>872500</v>
      </c>
      <c r="G100" s="177">
        <f t="shared" si="35"/>
        <v>0</v>
      </c>
      <c r="H100" s="177">
        <f t="shared" si="35"/>
        <v>872500</v>
      </c>
      <c r="I100" s="177">
        <f t="shared" si="35"/>
        <v>0</v>
      </c>
      <c r="J100" s="177">
        <f t="shared" si="35"/>
        <v>0</v>
      </c>
      <c r="K100" s="177">
        <f t="shared" si="35"/>
        <v>0</v>
      </c>
      <c r="L100" s="177">
        <f t="shared" si="35"/>
        <v>0</v>
      </c>
      <c r="M100" s="177">
        <f t="shared" si="35"/>
        <v>599599</v>
      </c>
      <c r="N100" s="177">
        <f t="shared" si="35"/>
        <v>599599</v>
      </c>
      <c r="O100" s="177">
        <f t="shared" si="35"/>
        <v>0</v>
      </c>
      <c r="P100" s="177">
        <f t="shared" si="35"/>
        <v>0</v>
      </c>
      <c r="Q100" s="178"/>
      <c r="R100" s="178"/>
      <c r="S100" s="178"/>
      <c r="T100" s="178"/>
      <c r="U100" s="178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</row>
    <row r="101" spans="1:256" ht="15">
      <c r="A101" s="621" t="s">
        <v>49</v>
      </c>
      <c r="B101" s="624" t="s">
        <v>50</v>
      </c>
      <c r="C101" s="179" t="s">
        <v>0</v>
      </c>
      <c r="D101" s="187">
        <f>D104+D107+D110+D113+D116</f>
        <v>8242168</v>
      </c>
      <c r="E101" s="171">
        <f t="shared" ref="E101:P102" si="36">E104+E107+E110+E113+E116</f>
        <v>6909168</v>
      </c>
      <c r="F101" s="171">
        <f t="shared" si="36"/>
        <v>6904168</v>
      </c>
      <c r="G101" s="171">
        <f t="shared" si="36"/>
        <v>5910770</v>
      </c>
      <c r="H101" s="171">
        <f t="shared" si="36"/>
        <v>993398</v>
      </c>
      <c r="I101" s="171">
        <f t="shared" si="36"/>
        <v>0</v>
      </c>
      <c r="J101" s="171">
        <f t="shared" si="36"/>
        <v>5000</v>
      </c>
      <c r="K101" s="171">
        <f t="shared" si="36"/>
        <v>0</v>
      </c>
      <c r="L101" s="171">
        <f t="shared" si="36"/>
        <v>0</v>
      </c>
      <c r="M101" s="171">
        <f t="shared" si="36"/>
        <v>1333000</v>
      </c>
      <c r="N101" s="171">
        <f t="shared" si="36"/>
        <v>35000</v>
      </c>
      <c r="O101" s="171">
        <f t="shared" si="36"/>
        <v>0</v>
      </c>
      <c r="P101" s="171">
        <f t="shared" si="36"/>
        <v>1298000</v>
      </c>
      <c r="Q101" s="184"/>
      <c r="R101" s="184"/>
      <c r="S101" s="184"/>
      <c r="T101" s="184"/>
      <c r="U101" s="184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85"/>
      <c r="DU101" s="185"/>
      <c r="DV101" s="185"/>
      <c r="DW101" s="185"/>
      <c r="DX101" s="185"/>
      <c r="DY101" s="185"/>
      <c r="DZ101" s="185"/>
      <c r="EA101" s="185"/>
      <c r="EB101" s="185"/>
      <c r="EC101" s="185"/>
      <c r="ED101" s="185"/>
      <c r="EE101" s="185"/>
      <c r="EF101" s="185"/>
      <c r="EG101" s="185"/>
      <c r="EH101" s="185"/>
      <c r="EI101" s="185"/>
      <c r="EJ101" s="185"/>
      <c r="EK101" s="185"/>
      <c r="EL101" s="185"/>
      <c r="EM101" s="185"/>
      <c r="EN101" s="185"/>
      <c r="EO101" s="185"/>
      <c r="EP101" s="185"/>
      <c r="EQ101" s="185"/>
      <c r="ER101" s="185"/>
      <c r="ES101" s="185"/>
      <c r="ET101" s="185"/>
      <c r="EU101" s="185"/>
      <c r="EV101" s="185"/>
      <c r="EW101" s="185"/>
      <c r="EX101" s="185"/>
      <c r="EY101" s="185"/>
      <c r="EZ101" s="185"/>
      <c r="FA101" s="185"/>
      <c r="FB101" s="185"/>
      <c r="FC101" s="185"/>
      <c r="FD101" s="185"/>
      <c r="FE101" s="185"/>
      <c r="FF101" s="185"/>
      <c r="FG101" s="185"/>
      <c r="FH101" s="185"/>
      <c r="FI101" s="185"/>
      <c r="FJ101" s="185"/>
      <c r="FK101" s="185"/>
      <c r="FL101" s="185"/>
      <c r="FM101" s="185"/>
      <c r="FN101" s="185"/>
      <c r="FO101" s="185"/>
      <c r="FP101" s="185"/>
      <c r="FQ101" s="185"/>
      <c r="FR101" s="185"/>
      <c r="FS101" s="185"/>
      <c r="FT101" s="185"/>
      <c r="FU101" s="185"/>
      <c r="FV101" s="185"/>
      <c r="FW101" s="185"/>
      <c r="FX101" s="185"/>
      <c r="FY101" s="185"/>
      <c r="FZ101" s="185"/>
      <c r="GA101" s="185"/>
      <c r="GB101" s="185"/>
      <c r="GC101" s="185"/>
      <c r="GD101" s="185"/>
      <c r="GE101" s="185"/>
      <c r="GF101" s="185"/>
      <c r="GG101" s="185"/>
      <c r="GH101" s="185"/>
      <c r="GI101" s="185"/>
      <c r="GJ101" s="185"/>
      <c r="GK101" s="185"/>
      <c r="GL101" s="185"/>
      <c r="GM101" s="185"/>
      <c r="GN101" s="185"/>
      <c r="GO101" s="185"/>
      <c r="GP101" s="185"/>
      <c r="GQ101" s="185"/>
      <c r="GR101" s="185"/>
      <c r="GS101" s="185"/>
      <c r="GT101" s="185"/>
      <c r="GU101" s="185"/>
      <c r="GV101" s="185"/>
      <c r="GW101" s="185"/>
      <c r="GX101" s="185"/>
      <c r="GY101" s="185"/>
      <c r="GZ101" s="185"/>
      <c r="HA101" s="185"/>
      <c r="HB101" s="185"/>
      <c r="HC101" s="185"/>
      <c r="HD101" s="185"/>
      <c r="HE101" s="185"/>
      <c r="HF101" s="185"/>
      <c r="HG101" s="185"/>
      <c r="HH101" s="185"/>
      <c r="HI101" s="185"/>
      <c r="HJ101" s="185"/>
      <c r="HK101" s="185"/>
      <c r="HL101" s="185"/>
      <c r="HM101" s="185"/>
      <c r="HN101" s="185"/>
      <c r="HO101" s="185"/>
      <c r="HP101" s="185"/>
      <c r="HQ101" s="185"/>
      <c r="HR101" s="185"/>
      <c r="HS101" s="185"/>
      <c r="HT101" s="185"/>
      <c r="HU101" s="185"/>
      <c r="HV101" s="185"/>
      <c r="HW101" s="185"/>
      <c r="HX101" s="185"/>
      <c r="HY101" s="185"/>
      <c r="HZ101" s="185"/>
      <c r="IA101" s="185"/>
      <c r="IB101" s="185"/>
      <c r="IC101" s="185"/>
      <c r="ID101" s="185"/>
      <c r="IE101" s="185"/>
      <c r="IF101" s="185"/>
      <c r="IG101" s="185"/>
      <c r="IH101" s="185"/>
      <c r="II101" s="185"/>
      <c r="IJ101" s="185"/>
      <c r="IK101" s="185"/>
      <c r="IL101" s="185"/>
      <c r="IM101" s="185"/>
      <c r="IN101" s="185"/>
      <c r="IO101" s="185"/>
      <c r="IP101" s="185"/>
      <c r="IQ101" s="185"/>
      <c r="IR101" s="185"/>
      <c r="IS101" s="185"/>
      <c r="IT101" s="185"/>
      <c r="IU101" s="185"/>
      <c r="IV101" s="185"/>
    </row>
    <row r="102" spans="1:256" ht="15">
      <c r="A102" s="622"/>
      <c r="B102" s="625"/>
      <c r="C102" s="179" t="s">
        <v>1</v>
      </c>
      <c r="D102" s="187">
        <f>D105+D108+D111+D114+D117</f>
        <v>1000000</v>
      </c>
      <c r="E102" s="171">
        <f t="shared" si="36"/>
        <v>0</v>
      </c>
      <c r="F102" s="171">
        <f t="shared" si="36"/>
        <v>0</v>
      </c>
      <c r="G102" s="171">
        <f t="shared" si="36"/>
        <v>0</v>
      </c>
      <c r="H102" s="171">
        <f t="shared" si="36"/>
        <v>0</v>
      </c>
      <c r="I102" s="171">
        <f t="shared" si="36"/>
        <v>0</v>
      </c>
      <c r="J102" s="171">
        <f t="shared" si="36"/>
        <v>0</v>
      </c>
      <c r="K102" s="171">
        <f t="shared" si="36"/>
        <v>0</v>
      </c>
      <c r="L102" s="171">
        <f t="shared" si="36"/>
        <v>0</v>
      </c>
      <c r="M102" s="171">
        <f t="shared" si="36"/>
        <v>1000000</v>
      </c>
      <c r="N102" s="171">
        <f t="shared" si="36"/>
        <v>0</v>
      </c>
      <c r="O102" s="171">
        <f t="shared" si="36"/>
        <v>0</v>
      </c>
      <c r="P102" s="171">
        <f t="shared" si="36"/>
        <v>1000000</v>
      </c>
      <c r="Q102" s="184"/>
      <c r="R102" s="184"/>
      <c r="S102" s="184"/>
      <c r="T102" s="184"/>
      <c r="U102" s="184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5"/>
      <c r="DE102" s="185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/>
      <c r="DU102" s="185"/>
      <c r="DV102" s="185"/>
      <c r="DW102" s="185"/>
      <c r="DX102" s="185"/>
      <c r="DY102" s="185"/>
      <c r="DZ102" s="185"/>
      <c r="EA102" s="185"/>
      <c r="EB102" s="185"/>
      <c r="EC102" s="185"/>
      <c r="ED102" s="185"/>
      <c r="EE102" s="185"/>
      <c r="EF102" s="185"/>
      <c r="EG102" s="185"/>
      <c r="EH102" s="185"/>
      <c r="EI102" s="185"/>
      <c r="EJ102" s="185"/>
      <c r="EK102" s="185"/>
      <c r="EL102" s="185"/>
      <c r="EM102" s="185"/>
      <c r="EN102" s="185"/>
      <c r="EO102" s="185"/>
      <c r="EP102" s="185"/>
      <c r="EQ102" s="185"/>
      <c r="ER102" s="185"/>
      <c r="ES102" s="185"/>
      <c r="ET102" s="185"/>
      <c r="EU102" s="185"/>
      <c r="EV102" s="185"/>
      <c r="EW102" s="185"/>
      <c r="EX102" s="185"/>
      <c r="EY102" s="185"/>
      <c r="EZ102" s="185"/>
      <c r="FA102" s="185"/>
      <c r="FB102" s="185"/>
      <c r="FC102" s="185"/>
      <c r="FD102" s="185"/>
      <c r="FE102" s="185"/>
      <c r="FF102" s="185"/>
      <c r="FG102" s="185"/>
      <c r="FH102" s="185"/>
      <c r="FI102" s="185"/>
      <c r="FJ102" s="185"/>
      <c r="FK102" s="185"/>
      <c r="FL102" s="185"/>
      <c r="FM102" s="185"/>
      <c r="FN102" s="185"/>
      <c r="FO102" s="185"/>
      <c r="FP102" s="185"/>
      <c r="FQ102" s="185"/>
      <c r="FR102" s="185"/>
      <c r="FS102" s="185"/>
      <c r="FT102" s="185"/>
      <c r="FU102" s="185"/>
      <c r="FV102" s="185"/>
      <c r="FW102" s="185"/>
      <c r="FX102" s="185"/>
      <c r="FY102" s="185"/>
      <c r="FZ102" s="185"/>
      <c r="GA102" s="185"/>
      <c r="GB102" s="185"/>
      <c r="GC102" s="185"/>
      <c r="GD102" s="185"/>
      <c r="GE102" s="185"/>
      <c r="GF102" s="185"/>
      <c r="GG102" s="185"/>
      <c r="GH102" s="185"/>
      <c r="GI102" s="185"/>
      <c r="GJ102" s="185"/>
      <c r="GK102" s="185"/>
      <c r="GL102" s="185"/>
      <c r="GM102" s="185"/>
      <c r="GN102" s="185"/>
      <c r="GO102" s="185"/>
      <c r="GP102" s="185"/>
      <c r="GQ102" s="185"/>
      <c r="GR102" s="185"/>
      <c r="GS102" s="185"/>
      <c r="GT102" s="185"/>
      <c r="GU102" s="185"/>
      <c r="GV102" s="185"/>
      <c r="GW102" s="185"/>
      <c r="GX102" s="185"/>
      <c r="GY102" s="185"/>
      <c r="GZ102" s="185"/>
      <c r="HA102" s="185"/>
      <c r="HB102" s="185"/>
      <c r="HC102" s="185"/>
      <c r="HD102" s="185"/>
      <c r="HE102" s="185"/>
      <c r="HF102" s="185"/>
      <c r="HG102" s="185"/>
      <c r="HH102" s="185"/>
      <c r="HI102" s="185"/>
      <c r="HJ102" s="185"/>
      <c r="HK102" s="185"/>
      <c r="HL102" s="185"/>
      <c r="HM102" s="185"/>
      <c r="HN102" s="185"/>
      <c r="HO102" s="185"/>
      <c r="HP102" s="185"/>
      <c r="HQ102" s="185"/>
      <c r="HR102" s="185"/>
      <c r="HS102" s="185"/>
      <c r="HT102" s="185"/>
      <c r="HU102" s="185"/>
      <c r="HV102" s="185"/>
      <c r="HW102" s="185"/>
      <c r="HX102" s="185"/>
      <c r="HY102" s="185"/>
      <c r="HZ102" s="185"/>
      <c r="IA102" s="185"/>
      <c r="IB102" s="185"/>
      <c r="IC102" s="185"/>
      <c r="ID102" s="185"/>
      <c r="IE102" s="185"/>
      <c r="IF102" s="185"/>
      <c r="IG102" s="185"/>
      <c r="IH102" s="185"/>
      <c r="II102" s="185"/>
      <c r="IJ102" s="185"/>
      <c r="IK102" s="185"/>
      <c r="IL102" s="185"/>
      <c r="IM102" s="185"/>
      <c r="IN102" s="185"/>
      <c r="IO102" s="185"/>
      <c r="IP102" s="185"/>
      <c r="IQ102" s="185"/>
      <c r="IR102" s="185"/>
      <c r="IS102" s="185"/>
      <c r="IT102" s="185"/>
      <c r="IU102" s="185"/>
      <c r="IV102" s="185"/>
    </row>
    <row r="103" spans="1:256" ht="15">
      <c r="A103" s="623"/>
      <c r="B103" s="626"/>
      <c r="C103" s="179" t="s">
        <v>2</v>
      </c>
      <c r="D103" s="187">
        <f>D101+D102</f>
        <v>9242168</v>
      </c>
      <c r="E103" s="171">
        <f t="shared" ref="E103:P103" si="37">E101+E102</f>
        <v>6909168</v>
      </c>
      <c r="F103" s="171">
        <f t="shared" si="37"/>
        <v>6904168</v>
      </c>
      <c r="G103" s="171">
        <f t="shared" si="37"/>
        <v>5910770</v>
      </c>
      <c r="H103" s="171">
        <f t="shared" si="37"/>
        <v>993398</v>
      </c>
      <c r="I103" s="171">
        <f t="shared" si="37"/>
        <v>0</v>
      </c>
      <c r="J103" s="171">
        <f t="shared" si="37"/>
        <v>5000</v>
      </c>
      <c r="K103" s="171">
        <f t="shared" si="37"/>
        <v>0</v>
      </c>
      <c r="L103" s="171">
        <f t="shared" si="37"/>
        <v>0</v>
      </c>
      <c r="M103" s="171">
        <f t="shared" si="37"/>
        <v>2333000</v>
      </c>
      <c r="N103" s="171">
        <f t="shared" si="37"/>
        <v>35000</v>
      </c>
      <c r="O103" s="171">
        <f t="shared" si="37"/>
        <v>0</v>
      </c>
      <c r="P103" s="171">
        <f t="shared" si="37"/>
        <v>2298000</v>
      </c>
      <c r="Q103" s="184"/>
      <c r="R103" s="184"/>
      <c r="S103" s="184"/>
      <c r="T103" s="184"/>
      <c r="U103" s="184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185"/>
      <c r="GA103" s="185"/>
      <c r="GB103" s="185"/>
      <c r="GC103" s="185"/>
      <c r="GD103" s="185"/>
      <c r="GE103" s="185"/>
      <c r="GF103" s="185"/>
      <c r="GG103" s="185"/>
      <c r="GH103" s="185"/>
      <c r="GI103" s="185"/>
      <c r="GJ103" s="185"/>
      <c r="GK103" s="185"/>
      <c r="GL103" s="185"/>
      <c r="GM103" s="185"/>
      <c r="GN103" s="185"/>
      <c r="GO103" s="185"/>
      <c r="GP103" s="185"/>
      <c r="GQ103" s="185"/>
      <c r="GR103" s="185"/>
      <c r="GS103" s="185"/>
      <c r="GT103" s="185"/>
      <c r="GU103" s="185"/>
      <c r="GV103" s="185"/>
      <c r="GW103" s="185"/>
      <c r="GX103" s="185"/>
      <c r="GY103" s="185"/>
      <c r="GZ103" s="185"/>
      <c r="HA103" s="185"/>
      <c r="HB103" s="185"/>
      <c r="HC103" s="185"/>
      <c r="HD103" s="185"/>
      <c r="HE103" s="185"/>
      <c r="HF103" s="185"/>
      <c r="HG103" s="185"/>
      <c r="HH103" s="185"/>
      <c r="HI103" s="185"/>
      <c r="HJ103" s="185"/>
      <c r="HK103" s="185"/>
      <c r="HL103" s="185"/>
      <c r="HM103" s="185"/>
      <c r="HN103" s="185"/>
      <c r="HO103" s="185"/>
      <c r="HP103" s="185"/>
      <c r="HQ103" s="185"/>
      <c r="HR103" s="185"/>
      <c r="HS103" s="185"/>
      <c r="HT103" s="185"/>
      <c r="HU103" s="185"/>
      <c r="HV103" s="185"/>
      <c r="HW103" s="185"/>
      <c r="HX103" s="185"/>
      <c r="HY103" s="185"/>
      <c r="HZ103" s="185"/>
      <c r="IA103" s="185"/>
      <c r="IB103" s="185"/>
      <c r="IC103" s="185"/>
      <c r="ID103" s="185"/>
      <c r="IE103" s="185"/>
      <c r="IF103" s="185"/>
      <c r="IG103" s="185"/>
      <c r="IH103" s="185"/>
      <c r="II103" s="185"/>
      <c r="IJ103" s="185"/>
      <c r="IK103" s="185"/>
      <c r="IL103" s="185"/>
      <c r="IM103" s="185"/>
      <c r="IN103" s="185"/>
      <c r="IO103" s="185"/>
      <c r="IP103" s="185"/>
      <c r="IQ103" s="185"/>
      <c r="IR103" s="185"/>
      <c r="IS103" s="185"/>
      <c r="IT103" s="185"/>
      <c r="IU103" s="185"/>
      <c r="IV103" s="185"/>
    </row>
    <row r="104" spans="1:256" hidden="1">
      <c r="A104" s="627" t="s">
        <v>180</v>
      </c>
      <c r="B104" s="630" t="s">
        <v>181</v>
      </c>
      <c r="C104" s="174" t="s">
        <v>0</v>
      </c>
      <c r="D104" s="176">
        <f>E104+M104</f>
        <v>6363168</v>
      </c>
      <c r="E104" s="177">
        <f>F104+I104+J104+K104+L104</f>
        <v>6363168</v>
      </c>
      <c r="F104" s="177">
        <f>G104+H104</f>
        <v>6358168</v>
      </c>
      <c r="G104" s="177">
        <v>5573770</v>
      </c>
      <c r="H104" s="177">
        <f>6363168-5578770</f>
        <v>784398</v>
      </c>
      <c r="I104" s="177">
        <v>0</v>
      </c>
      <c r="J104" s="177">
        <v>5000</v>
      </c>
      <c r="K104" s="177">
        <v>0</v>
      </c>
      <c r="L104" s="177">
        <v>0</v>
      </c>
      <c r="M104" s="177">
        <f>N104+P104</f>
        <v>0</v>
      </c>
      <c r="N104" s="177">
        <v>0</v>
      </c>
      <c r="O104" s="177">
        <v>0</v>
      </c>
      <c r="P104" s="177">
        <v>0</v>
      </c>
      <c r="Q104" s="178"/>
      <c r="R104" s="178"/>
      <c r="S104" s="178"/>
      <c r="T104" s="178"/>
      <c r="U104" s="178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  <c r="IL104" s="144"/>
      <c r="IM104" s="144"/>
      <c r="IN104" s="144"/>
      <c r="IO104" s="144"/>
      <c r="IP104" s="144"/>
      <c r="IQ104" s="144"/>
      <c r="IR104" s="144"/>
      <c r="IS104" s="144"/>
      <c r="IT104" s="144"/>
      <c r="IU104" s="144"/>
      <c r="IV104" s="144"/>
    </row>
    <row r="105" spans="1:256" hidden="1">
      <c r="A105" s="628"/>
      <c r="B105" s="631"/>
      <c r="C105" s="174" t="s">
        <v>1</v>
      </c>
      <c r="D105" s="176">
        <f>E105+M105</f>
        <v>0</v>
      </c>
      <c r="E105" s="177">
        <f>F105+I105+J105+K105+L105</f>
        <v>0</v>
      </c>
      <c r="F105" s="177">
        <f>G105+H105</f>
        <v>0</v>
      </c>
      <c r="G105" s="177"/>
      <c r="H105" s="177"/>
      <c r="I105" s="177"/>
      <c r="J105" s="177"/>
      <c r="K105" s="177"/>
      <c r="L105" s="177"/>
      <c r="M105" s="177">
        <f>N105+P105</f>
        <v>0</v>
      </c>
      <c r="N105" s="177"/>
      <c r="O105" s="177"/>
      <c r="P105" s="177"/>
      <c r="Q105" s="178"/>
      <c r="R105" s="178"/>
      <c r="S105" s="178"/>
      <c r="T105" s="178"/>
      <c r="U105" s="178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  <c r="IL105" s="144"/>
      <c r="IM105" s="144"/>
      <c r="IN105" s="144"/>
      <c r="IO105" s="144"/>
      <c r="IP105" s="144"/>
      <c r="IQ105" s="144"/>
      <c r="IR105" s="144"/>
      <c r="IS105" s="144"/>
      <c r="IT105" s="144"/>
      <c r="IU105" s="144"/>
      <c r="IV105" s="144"/>
    </row>
    <row r="106" spans="1:256" hidden="1">
      <c r="A106" s="629"/>
      <c r="B106" s="632"/>
      <c r="C106" s="174" t="s">
        <v>2</v>
      </c>
      <c r="D106" s="176">
        <f>D104+D105</f>
        <v>6363168</v>
      </c>
      <c r="E106" s="177">
        <f t="shared" ref="E106:P106" si="38">E104+E105</f>
        <v>6363168</v>
      </c>
      <c r="F106" s="177">
        <f t="shared" si="38"/>
        <v>6358168</v>
      </c>
      <c r="G106" s="177">
        <f t="shared" si="38"/>
        <v>5573770</v>
      </c>
      <c r="H106" s="177">
        <f t="shared" si="38"/>
        <v>784398</v>
      </c>
      <c r="I106" s="177">
        <f t="shared" si="38"/>
        <v>0</v>
      </c>
      <c r="J106" s="177">
        <f t="shared" si="38"/>
        <v>5000</v>
      </c>
      <c r="K106" s="177">
        <f t="shared" si="38"/>
        <v>0</v>
      </c>
      <c r="L106" s="177">
        <f t="shared" si="38"/>
        <v>0</v>
      </c>
      <c r="M106" s="177">
        <f t="shared" si="38"/>
        <v>0</v>
      </c>
      <c r="N106" s="177">
        <f t="shared" si="38"/>
        <v>0</v>
      </c>
      <c r="O106" s="177">
        <f t="shared" si="38"/>
        <v>0</v>
      </c>
      <c r="P106" s="177">
        <f t="shared" si="38"/>
        <v>0</v>
      </c>
      <c r="Q106" s="178"/>
      <c r="R106" s="178"/>
      <c r="S106" s="178"/>
      <c r="T106" s="178"/>
      <c r="U106" s="178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4"/>
      <c r="GF106" s="144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44"/>
      <c r="GY106" s="144"/>
      <c r="GZ106" s="144"/>
      <c r="HA106" s="144"/>
      <c r="HB106" s="144"/>
      <c r="HC106" s="144"/>
      <c r="HD106" s="144"/>
      <c r="HE106" s="144"/>
      <c r="HF106" s="144"/>
      <c r="HG106" s="144"/>
      <c r="HH106" s="144"/>
      <c r="HI106" s="144"/>
      <c r="HJ106" s="144"/>
      <c r="HK106" s="144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  <c r="IC106" s="144"/>
      <c r="ID106" s="144"/>
      <c r="IE106" s="144"/>
      <c r="IF106" s="144"/>
      <c r="IG106" s="144"/>
      <c r="IH106" s="144"/>
      <c r="II106" s="144"/>
      <c r="IJ106" s="144"/>
      <c r="IK106" s="144"/>
      <c r="IL106" s="144"/>
      <c r="IM106" s="144"/>
      <c r="IN106" s="144"/>
      <c r="IO106" s="144"/>
      <c r="IP106" s="144"/>
      <c r="IQ106" s="144"/>
      <c r="IR106" s="144"/>
      <c r="IS106" s="144"/>
      <c r="IT106" s="144"/>
      <c r="IU106" s="144"/>
      <c r="IV106" s="144"/>
    </row>
    <row r="107" spans="1:256" hidden="1">
      <c r="A107" s="627" t="s">
        <v>182</v>
      </c>
      <c r="B107" s="630" t="s">
        <v>183</v>
      </c>
      <c r="C107" s="174" t="s">
        <v>0</v>
      </c>
      <c r="D107" s="176">
        <f>E107+M107</f>
        <v>55000</v>
      </c>
      <c r="E107" s="177">
        <f>F107+I107+J107+K107+L107</f>
        <v>20000</v>
      </c>
      <c r="F107" s="177">
        <f>G107+H107</f>
        <v>20000</v>
      </c>
      <c r="G107" s="177">
        <v>5000</v>
      </c>
      <c r="H107" s="177">
        <f>20000-5000</f>
        <v>15000</v>
      </c>
      <c r="I107" s="177">
        <v>0</v>
      </c>
      <c r="J107" s="177">
        <v>0</v>
      </c>
      <c r="K107" s="177">
        <v>0</v>
      </c>
      <c r="L107" s="177">
        <v>0</v>
      </c>
      <c r="M107" s="177">
        <f>N107+P107</f>
        <v>35000</v>
      </c>
      <c r="N107" s="177">
        <v>35000</v>
      </c>
      <c r="O107" s="177">
        <v>0</v>
      </c>
      <c r="P107" s="177">
        <v>0</v>
      </c>
      <c r="Q107" s="178"/>
      <c r="R107" s="178"/>
      <c r="S107" s="178"/>
      <c r="T107" s="178"/>
      <c r="U107" s="178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  <c r="IL107" s="144"/>
      <c r="IM107" s="144"/>
      <c r="IN107" s="144"/>
      <c r="IO107" s="144"/>
      <c r="IP107" s="144"/>
      <c r="IQ107" s="144"/>
      <c r="IR107" s="144"/>
      <c r="IS107" s="144"/>
      <c r="IT107" s="144"/>
      <c r="IU107" s="144"/>
      <c r="IV107" s="144"/>
    </row>
    <row r="108" spans="1:256" hidden="1">
      <c r="A108" s="628"/>
      <c r="B108" s="631"/>
      <c r="C108" s="174" t="s">
        <v>1</v>
      </c>
      <c r="D108" s="176">
        <f>E108+M108</f>
        <v>0</v>
      </c>
      <c r="E108" s="177">
        <f>F108+I108+J108+K108+L108</f>
        <v>0</v>
      </c>
      <c r="F108" s="177">
        <f>G108+H108</f>
        <v>0</v>
      </c>
      <c r="G108" s="177"/>
      <c r="H108" s="177"/>
      <c r="I108" s="177"/>
      <c r="J108" s="177"/>
      <c r="K108" s="177"/>
      <c r="L108" s="177"/>
      <c r="M108" s="177">
        <f>N108+P108</f>
        <v>0</v>
      </c>
      <c r="N108" s="177"/>
      <c r="O108" s="177"/>
      <c r="P108" s="177"/>
      <c r="Q108" s="178"/>
      <c r="R108" s="178"/>
      <c r="S108" s="178"/>
      <c r="T108" s="178"/>
      <c r="U108" s="178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  <c r="IV108" s="144"/>
    </row>
    <row r="109" spans="1:256" hidden="1">
      <c r="A109" s="629"/>
      <c r="B109" s="632"/>
      <c r="C109" s="174" t="s">
        <v>2</v>
      </c>
      <c r="D109" s="176">
        <f>D107+D108</f>
        <v>55000</v>
      </c>
      <c r="E109" s="177">
        <f t="shared" ref="E109:P109" si="39">E107+E108</f>
        <v>20000</v>
      </c>
      <c r="F109" s="177">
        <f t="shared" si="39"/>
        <v>20000</v>
      </c>
      <c r="G109" s="177">
        <f t="shared" si="39"/>
        <v>5000</v>
      </c>
      <c r="H109" s="177">
        <f t="shared" si="39"/>
        <v>15000</v>
      </c>
      <c r="I109" s="177">
        <f t="shared" si="39"/>
        <v>0</v>
      </c>
      <c r="J109" s="177">
        <f t="shared" si="39"/>
        <v>0</v>
      </c>
      <c r="K109" s="177">
        <f t="shared" si="39"/>
        <v>0</v>
      </c>
      <c r="L109" s="177">
        <f t="shared" si="39"/>
        <v>0</v>
      </c>
      <c r="M109" s="177">
        <f t="shared" si="39"/>
        <v>35000</v>
      </c>
      <c r="N109" s="177">
        <f t="shared" si="39"/>
        <v>35000</v>
      </c>
      <c r="O109" s="177">
        <f t="shared" si="39"/>
        <v>0</v>
      </c>
      <c r="P109" s="177">
        <f t="shared" si="39"/>
        <v>0</v>
      </c>
      <c r="Q109" s="178"/>
      <c r="R109" s="178"/>
      <c r="S109" s="178"/>
      <c r="T109" s="178"/>
      <c r="U109" s="178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  <c r="IV109" s="144"/>
    </row>
    <row r="110" spans="1:256" hidden="1">
      <c r="A110" s="627" t="s">
        <v>184</v>
      </c>
      <c r="B110" s="630" t="s">
        <v>185</v>
      </c>
      <c r="C110" s="174" t="s">
        <v>0</v>
      </c>
      <c r="D110" s="176">
        <f>E110+M110</f>
        <v>336000</v>
      </c>
      <c r="E110" s="177">
        <f>F110+I110+J110+K110+L110</f>
        <v>336000</v>
      </c>
      <c r="F110" s="177">
        <f>G110+H110</f>
        <v>336000</v>
      </c>
      <c r="G110" s="177">
        <v>332000</v>
      </c>
      <c r="H110" s="177">
        <v>4000</v>
      </c>
      <c r="I110" s="177">
        <v>0</v>
      </c>
      <c r="J110" s="177">
        <v>0</v>
      </c>
      <c r="K110" s="177">
        <v>0</v>
      </c>
      <c r="L110" s="177">
        <v>0</v>
      </c>
      <c r="M110" s="177">
        <f>N110+P110</f>
        <v>0</v>
      </c>
      <c r="N110" s="177">
        <v>0</v>
      </c>
      <c r="O110" s="177">
        <v>0</v>
      </c>
      <c r="P110" s="177">
        <v>0</v>
      </c>
      <c r="Q110" s="178"/>
      <c r="R110" s="178"/>
      <c r="S110" s="178"/>
      <c r="T110" s="178"/>
      <c r="U110" s="178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  <c r="IN110" s="144"/>
      <c r="IO110" s="144"/>
      <c r="IP110" s="144"/>
      <c r="IQ110" s="144"/>
      <c r="IR110" s="144"/>
      <c r="IS110" s="144"/>
      <c r="IT110" s="144"/>
      <c r="IU110" s="144"/>
      <c r="IV110" s="144"/>
    </row>
    <row r="111" spans="1:256" hidden="1">
      <c r="A111" s="628"/>
      <c r="B111" s="631"/>
      <c r="C111" s="174" t="s">
        <v>1</v>
      </c>
      <c r="D111" s="176">
        <f>E111+M111</f>
        <v>0</v>
      </c>
      <c r="E111" s="177">
        <f>F111+I111+J111+K111+L111</f>
        <v>0</v>
      </c>
      <c r="F111" s="177">
        <f>G111+H111</f>
        <v>0</v>
      </c>
      <c r="G111" s="177"/>
      <c r="H111" s="177"/>
      <c r="I111" s="177"/>
      <c r="J111" s="177"/>
      <c r="K111" s="177"/>
      <c r="L111" s="177"/>
      <c r="M111" s="177">
        <f>N111+P111</f>
        <v>0</v>
      </c>
      <c r="N111" s="177"/>
      <c r="O111" s="177"/>
      <c r="P111" s="177"/>
      <c r="Q111" s="178"/>
      <c r="R111" s="178"/>
      <c r="S111" s="178"/>
      <c r="T111" s="178"/>
      <c r="U111" s="178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  <c r="IV111" s="144"/>
    </row>
    <row r="112" spans="1:256" hidden="1">
      <c r="A112" s="629"/>
      <c r="B112" s="632"/>
      <c r="C112" s="174" t="s">
        <v>2</v>
      </c>
      <c r="D112" s="176">
        <f>D110+D111</f>
        <v>336000</v>
      </c>
      <c r="E112" s="177">
        <f t="shared" ref="E112:P112" si="40">E110+E111</f>
        <v>336000</v>
      </c>
      <c r="F112" s="177">
        <f t="shared" si="40"/>
        <v>336000</v>
      </c>
      <c r="G112" s="177">
        <f t="shared" si="40"/>
        <v>332000</v>
      </c>
      <c r="H112" s="177">
        <f t="shared" si="40"/>
        <v>4000</v>
      </c>
      <c r="I112" s="177">
        <f t="shared" si="40"/>
        <v>0</v>
      </c>
      <c r="J112" s="177">
        <f t="shared" si="40"/>
        <v>0</v>
      </c>
      <c r="K112" s="177">
        <f t="shared" si="40"/>
        <v>0</v>
      </c>
      <c r="L112" s="177">
        <f t="shared" si="40"/>
        <v>0</v>
      </c>
      <c r="M112" s="177">
        <f t="shared" si="40"/>
        <v>0</v>
      </c>
      <c r="N112" s="177">
        <f t="shared" si="40"/>
        <v>0</v>
      </c>
      <c r="O112" s="177">
        <f t="shared" si="40"/>
        <v>0</v>
      </c>
      <c r="P112" s="177">
        <f t="shared" si="40"/>
        <v>0</v>
      </c>
      <c r="Q112" s="178"/>
      <c r="R112" s="178"/>
      <c r="S112" s="178"/>
      <c r="T112" s="178"/>
      <c r="U112" s="178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  <c r="IR112" s="144"/>
      <c r="IS112" s="144"/>
      <c r="IT112" s="144"/>
      <c r="IU112" s="144"/>
      <c r="IV112" s="144"/>
    </row>
    <row r="113" spans="1:256" hidden="1">
      <c r="A113" s="627" t="s">
        <v>186</v>
      </c>
      <c r="B113" s="630" t="s">
        <v>187</v>
      </c>
      <c r="C113" s="174" t="s">
        <v>0</v>
      </c>
      <c r="D113" s="176">
        <f>E113+M113</f>
        <v>190000</v>
      </c>
      <c r="E113" s="177">
        <f>F113+I113+J113+K113+L113</f>
        <v>190000</v>
      </c>
      <c r="F113" s="177">
        <f>G113+H113</f>
        <v>190000</v>
      </c>
      <c r="G113" s="177">
        <v>0</v>
      </c>
      <c r="H113" s="177">
        <v>190000</v>
      </c>
      <c r="I113" s="177">
        <v>0</v>
      </c>
      <c r="J113" s="177">
        <v>0</v>
      </c>
      <c r="K113" s="177">
        <v>0</v>
      </c>
      <c r="L113" s="177">
        <v>0</v>
      </c>
      <c r="M113" s="177">
        <f>N113+P113</f>
        <v>0</v>
      </c>
      <c r="N113" s="177">
        <v>0</v>
      </c>
      <c r="O113" s="177">
        <v>0</v>
      </c>
      <c r="P113" s="177">
        <v>0</v>
      </c>
      <c r="Q113" s="178"/>
      <c r="R113" s="178"/>
      <c r="S113" s="178"/>
      <c r="T113" s="178"/>
      <c r="U113" s="178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  <c r="IV113" s="144"/>
    </row>
    <row r="114" spans="1:256" hidden="1">
      <c r="A114" s="628"/>
      <c r="B114" s="631"/>
      <c r="C114" s="174" t="s">
        <v>1</v>
      </c>
      <c r="D114" s="176">
        <f>E114+M114</f>
        <v>0</v>
      </c>
      <c r="E114" s="177">
        <f>F114+I114+J114+K114+L114</f>
        <v>0</v>
      </c>
      <c r="F114" s="177">
        <f>G114+H114</f>
        <v>0</v>
      </c>
      <c r="G114" s="177"/>
      <c r="H114" s="177"/>
      <c r="I114" s="177"/>
      <c r="J114" s="177"/>
      <c r="K114" s="177"/>
      <c r="L114" s="177"/>
      <c r="M114" s="177">
        <f>N114+P114</f>
        <v>0</v>
      </c>
      <c r="N114" s="177"/>
      <c r="O114" s="177"/>
      <c r="P114" s="177"/>
      <c r="Q114" s="178"/>
      <c r="R114" s="178"/>
      <c r="S114" s="178"/>
      <c r="T114" s="178"/>
      <c r="U114" s="178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  <c r="IJ114" s="144"/>
      <c r="IK114" s="144"/>
      <c r="IL114" s="144"/>
      <c r="IM114" s="144"/>
      <c r="IN114" s="144"/>
      <c r="IO114" s="144"/>
      <c r="IP114" s="144"/>
      <c r="IQ114" s="144"/>
      <c r="IR114" s="144"/>
      <c r="IS114" s="144"/>
      <c r="IT114" s="144"/>
      <c r="IU114" s="144"/>
      <c r="IV114" s="144"/>
    </row>
    <row r="115" spans="1:256" hidden="1">
      <c r="A115" s="629"/>
      <c r="B115" s="632"/>
      <c r="C115" s="174" t="s">
        <v>2</v>
      </c>
      <c r="D115" s="176">
        <f>D113+D114</f>
        <v>190000</v>
      </c>
      <c r="E115" s="177">
        <f t="shared" ref="E115:P115" si="41">E113+E114</f>
        <v>190000</v>
      </c>
      <c r="F115" s="177">
        <f t="shared" si="41"/>
        <v>190000</v>
      </c>
      <c r="G115" s="177">
        <f t="shared" si="41"/>
        <v>0</v>
      </c>
      <c r="H115" s="177">
        <f t="shared" si="41"/>
        <v>190000</v>
      </c>
      <c r="I115" s="177">
        <f t="shared" si="41"/>
        <v>0</v>
      </c>
      <c r="J115" s="177">
        <f t="shared" si="41"/>
        <v>0</v>
      </c>
      <c r="K115" s="177">
        <f t="shared" si="41"/>
        <v>0</v>
      </c>
      <c r="L115" s="177">
        <f t="shared" si="41"/>
        <v>0</v>
      </c>
      <c r="M115" s="177">
        <f t="shared" si="41"/>
        <v>0</v>
      </c>
      <c r="N115" s="177">
        <f t="shared" si="41"/>
        <v>0</v>
      </c>
      <c r="O115" s="177">
        <f t="shared" si="41"/>
        <v>0</v>
      </c>
      <c r="P115" s="177">
        <f t="shared" si="41"/>
        <v>0</v>
      </c>
      <c r="Q115" s="178"/>
      <c r="R115" s="178"/>
      <c r="S115" s="178"/>
      <c r="T115" s="178"/>
      <c r="U115" s="178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  <c r="IJ115" s="144"/>
      <c r="IK115" s="144"/>
      <c r="IL115" s="144"/>
      <c r="IM115" s="144"/>
      <c r="IN115" s="144"/>
      <c r="IO115" s="144"/>
      <c r="IP115" s="144"/>
      <c r="IQ115" s="144"/>
      <c r="IR115" s="144"/>
      <c r="IS115" s="144"/>
      <c r="IT115" s="144"/>
      <c r="IU115" s="144"/>
      <c r="IV115" s="144"/>
    </row>
    <row r="116" spans="1:256">
      <c r="A116" s="627" t="s">
        <v>188</v>
      </c>
      <c r="B116" s="630" t="s">
        <v>103</v>
      </c>
      <c r="C116" s="174" t="s">
        <v>0</v>
      </c>
      <c r="D116" s="176">
        <f>E116+M116</f>
        <v>1298000</v>
      </c>
      <c r="E116" s="177">
        <f>F116+I116+J116+K116+L116</f>
        <v>0</v>
      </c>
      <c r="F116" s="177">
        <f>G116+H116</f>
        <v>0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f>N116+P116</f>
        <v>1298000</v>
      </c>
      <c r="N116" s="177">
        <v>0</v>
      </c>
      <c r="O116" s="177">
        <v>0</v>
      </c>
      <c r="P116" s="177">
        <v>1298000</v>
      </c>
      <c r="Q116" s="178"/>
      <c r="R116" s="178"/>
      <c r="S116" s="178"/>
      <c r="T116" s="178"/>
      <c r="U116" s="178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  <c r="IL116" s="144"/>
      <c r="IM116" s="144"/>
      <c r="IN116" s="144"/>
      <c r="IO116" s="144"/>
      <c r="IP116" s="144"/>
      <c r="IQ116" s="144"/>
      <c r="IR116" s="144"/>
      <c r="IS116" s="144"/>
      <c r="IT116" s="144"/>
      <c r="IU116" s="144"/>
      <c r="IV116" s="144"/>
    </row>
    <row r="117" spans="1:256">
      <c r="A117" s="628"/>
      <c r="B117" s="631"/>
      <c r="C117" s="174" t="s">
        <v>1</v>
      </c>
      <c r="D117" s="176">
        <f>E117+M117</f>
        <v>1000000</v>
      </c>
      <c r="E117" s="177">
        <f>F117+I117+J117+K117+L117</f>
        <v>0</v>
      </c>
      <c r="F117" s="177">
        <f>G117+H117</f>
        <v>0</v>
      </c>
      <c r="G117" s="177"/>
      <c r="H117" s="177"/>
      <c r="I117" s="177"/>
      <c r="J117" s="177"/>
      <c r="K117" s="177"/>
      <c r="L117" s="177"/>
      <c r="M117" s="177">
        <f>N117+P117</f>
        <v>1000000</v>
      </c>
      <c r="N117" s="177"/>
      <c r="O117" s="177"/>
      <c r="P117" s="177">
        <v>1000000</v>
      </c>
      <c r="Q117" s="178"/>
      <c r="R117" s="178"/>
      <c r="S117" s="178"/>
      <c r="T117" s="178"/>
      <c r="U117" s="178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  <c r="IL117" s="144"/>
      <c r="IM117" s="144"/>
      <c r="IN117" s="144"/>
      <c r="IO117" s="144"/>
      <c r="IP117" s="144"/>
      <c r="IQ117" s="144"/>
      <c r="IR117" s="144"/>
      <c r="IS117" s="144"/>
      <c r="IT117" s="144"/>
      <c r="IU117" s="144"/>
      <c r="IV117" s="144"/>
    </row>
    <row r="118" spans="1:256">
      <c r="A118" s="629"/>
      <c r="B118" s="632"/>
      <c r="C118" s="174" t="s">
        <v>2</v>
      </c>
      <c r="D118" s="176">
        <f>D116+D117</f>
        <v>2298000</v>
      </c>
      <c r="E118" s="177">
        <f t="shared" ref="E118:P118" si="42">E116+E117</f>
        <v>0</v>
      </c>
      <c r="F118" s="177">
        <f t="shared" si="42"/>
        <v>0</v>
      </c>
      <c r="G118" s="177">
        <f t="shared" si="42"/>
        <v>0</v>
      </c>
      <c r="H118" s="177">
        <f t="shared" si="42"/>
        <v>0</v>
      </c>
      <c r="I118" s="177">
        <f t="shared" si="42"/>
        <v>0</v>
      </c>
      <c r="J118" s="177">
        <f t="shared" si="42"/>
        <v>0</v>
      </c>
      <c r="K118" s="177">
        <f t="shared" si="42"/>
        <v>0</v>
      </c>
      <c r="L118" s="177">
        <f t="shared" si="42"/>
        <v>0</v>
      </c>
      <c r="M118" s="177">
        <f t="shared" si="42"/>
        <v>2298000</v>
      </c>
      <c r="N118" s="177">
        <f t="shared" si="42"/>
        <v>0</v>
      </c>
      <c r="O118" s="177">
        <f t="shared" si="42"/>
        <v>0</v>
      </c>
      <c r="P118" s="177">
        <f t="shared" si="42"/>
        <v>2298000</v>
      </c>
      <c r="Q118" s="178"/>
      <c r="R118" s="178"/>
      <c r="S118" s="178"/>
      <c r="T118" s="178"/>
      <c r="U118" s="178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  <c r="IJ118" s="144"/>
      <c r="IK118" s="144"/>
      <c r="IL118" s="144"/>
      <c r="IM118" s="144"/>
      <c r="IN118" s="144"/>
      <c r="IO118" s="144"/>
      <c r="IP118" s="144"/>
      <c r="IQ118" s="144"/>
      <c r="IR118" s="144"/>
      <c r="IS118" s="144"/>
      <c r="IT118" s="144"/>
      <c r="IU118" s="144"/>
      <c r="IV118" s="144"/>
    </row>
    <row r="119" spans="1:256" ht="15" hidden="1">
      <c r="A119" s="621" t="s">
        <v>51</v>
      </c>
      <c r="B119" s="624" t="s">
        <v>52</v>
      </c>
      <c r="C119" s="179" t="s">
        <v>0</v>
      </c>
      <c r="D119" s="170">
        <f t="shared" ref="D119:P120" si="43">D122</f>
        <v>23770007</v>
      </c>
      <c r="E119" s="171">
        <f t="shared" si="43"/>
        <v>1162285</v>
      </c>
      <c r="F119" s="171">
        <f t="shared" si="43"/>
        <v>500000</v>
      </c>
      <c r="G119" s="171">
        <f t="shared" si="43"/>
        <v>25000</v>
      </c>
      <c r="H119" s="171">
        <f t="shared" si="43"/>
        <v>475000</v>
      </c>
      <c r="I119" s="171">
        <f t="shared" si="43"/>
        <v>0</v>
      </c>
      <c r="J119" s="171">
        <f t="shared" si="43"/>
        <v>0</v>
      </c>
      <c r="K119" s="171">
        <f t="shared" si="43"/>
        <v>662285</v>
      </c>
      <c r="L119" s="171">
        <f t="shared" si="43"/>
        <v>0</v>
      </c>
      <c r="M119" s="171">
        <f t="shared" si="43"/>
        <v>22607722</v>
      </c>
      <c r="N119" s="171">
        <f t="shared" si="43"/>
        <v>22607722</v>
      </c>
      <c r="O119" s="171">
        <f>O122</f>
        <v>22499083</v>
      </c>
      <c r="P119" s="171">
        <f t="shared" si="43"/>
        <v>0</v>
      </c>
      <c r="Q119" s="184"/>
      <c r="R119" s="184"/>
      <c r="S119" s="184"/>
      <c r="T119" s="184"/>
      <c r="U119" s="184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5"/>
      <c r="EE119" s="185"/>
      <c r="EF119" s="185"/>
      <c r="EG119" s="185"/>
      <c r="EH119" s="185"/>
      <c r="EI119" s="185"/>
      <c r="EJ119" s="185"/>
      <c r="EK119" s="185"/>
      <c r="EL119" s="185"/>
      <c r="EM119" s="185"/>
      <c r="EN119" s="185"/>
      <c r="EO119" s="185"/>
      <c r="EP119" s="185"/>
      <c r="EQ119" s="185"/>
      <c r="ER119" s="185"/>
      <c r="ES119" s="185"/>
      <c r="ET119" s="185"/>
      <c r="EU119" s="185"/>
      <c r="EV119" s="185"/>
      <c r="EW119" s="185"/>
      <c r="EX119" s="185"/>
      <c r="EY119" s="185"/>
      <c r="EZ119" s="185"/>
      <c r="FA119" s="185"/>
      <c r="FB119" s="185"/>
      <c r="FC119" s="185"/>
      <c r="FD119" s="185"/>
      <c r="FE119" s="185"/>
      <c r="FF119" s="185"/>
      <c r="FG119" s="185"/>
      <c r="FH119" s="185"/>
      <c r="FI119" s="185"/>
      <c r="FJ119" s="185"/>
      <c r="FK119" s="185"/>
      <c r="FL119" s="185"/>
      <c r="FM119" s="185"/>
      <c r="FN119" s="185"/>
      <c r="FO119" s="185"/>
      <c r="FP119" s="185"/>
      <c r="FQ119" s="185"/>
      <c r="FR119" s="185"/>
      <c r="FS119" s="185"/>
      <c r="FT119" s="185"/>
      <c r="FU119" s="185"/>
      <c r="FV119" s="185"/>
      <c r="FW119" s="185"/>
      <c r="FX119" s="185"/>
      <c r="FY119" s="185"/>
      <c r="FZ119" s="185"/>
      <c r="GA119" s="185"/>
      <c r="GB119" s="185"/>
      <c r="GC119" s="185"/>
      <c r="GD119" s="185"/>
      <c r="GE119" s="185"/>
      <c r="GF119" s="185"/>
      <c r="GG119" s="185"/>
      <c r="GH119" s="185"/>
      <c r="GI119" s="185"/>
      <c r="GJ119" s="185"/>
      <c r="GK119" s="185"/>
      <c r="GL119" s="185"/>
      <c r="GM119" s="185"/>
      <c r="GN119" s="185"/>
      <c r="GO119" s="185"/>
      <c r="GP119" s="185"/>
      <c r="GQ119" s="185"/>
      <c r="GR119" s="185"/>
      <c r="GS119" s="185"/>
      <c r="GT119" s="185"/>
      <c r="GU119" s="185"/>
      <c r="GV119" s="185"/>
      <c r="GW119" s="185"/>
      <c r="GX119" s="185"/>
      <c r="GY119" s="185"/>
      <c r="GZ119" s="185"/>
      <c r="HA119" s="185"/>
      <c r="HB119" s="185"/>
      <c r="HC119" s="185"/>
      <c r="HD119" s="185"/>
      <c r="HE119" s="185"/>
      <c r="HF119" s="185"/>
      <c r="HG119" s="185"/>
      <c r="HH119" s="185"/>
      <c r="HI119" s="185"/>
      <c r="HJ119" s="185"/>
      <c r="HK119" s="185"/>
      <c r="HL119" s="185"/>
      <c r="HM119" s="185"/>
      <c r="HN119" s="185"/>
      <c r="HO119" s="185"/>
      <c r="HP119" s="185"/>
      <c r="HQ119" s="185"/>
      <c r="HR119" s="185"/>
      <c r="HS119" s="185"/>
      <c r="HT119" s="185"/>
      <c r="HU119" s="185"/>
      <c r="HV119" s="185"/>
      <c r="HW119" s="185"/>
      <c r="HX119" s="185"/>
      <c r="HY119" s="185"/>
      <c r="HZ119" s="185"/>
      <c r="IA119" s="185"/>
      <c r="IB119" s="185"/>
      <c r="IC119" s="185"/>
      <c r="ID119" s="185"/>
      <c r="IE119" s="185"/>
      <c r="IF119" s="185"/>
      <c r="IG119" s="185"/>
      <c r="IH119" s="185"/>
      <c r="II119" s="185"/>
      <c r="IJ119" s="185"/>
      <c r="IK119" s="185"/>
      <c r="IL119" s="185"/>
      <c r="IM119" s="185"/>
      <c r="IN119" s="185"/>
      <c r="IO119" s="185"/>
      <c r="IP119" s="185"/>
      <c r="IQ119" s="185"/>
      <c r="IR119" s="185"/>
      <c r="IS119" s="185"/>
      <c r="IT119" s="185"/>
      <c r="IU119" s="185"/>
      <c r="IV119" s="185"/>
    </row>
    <row r="120" spans="1:256" ht="15" hidden="1">
      <c r="A120" s="622"/>
      <c r="B120" s="625"/>
      <c r="C120" s="179" t="s">
        <v>1</v>
      </c>
      <c r="D120" s="170">
        <f t="shared" si="43"/>
        <v>0</v>
      </c>
      <c r="E120" s="171">
        <f t="shared" si="43"/>
        <v>0</v>
      </c>
      <c r="F120" s="171">
        <f t="shared" si="43"/>
        <v>0</v>
      </c>
      <c r="G120" s="171">
        <f t="shared" si="43"/>
        <v>0</v>
      </c>
      <c r="H120" s="171">
        <f t="shared" si="43"/>
        <v>0</v>
      </c>
      <c r="I120" s="171">
        <f t="shared" si="43"/>
        <v>0</v>
      </c>
      <c r="J120" s="171">
        <f t="shared" si="43"/>
        <v>0</v>
      </c>
      <c r="K120" s="171">
        <f t="shared" si="43"/>
        <v>0</v>
      </c>
      <c r="L120" s="171">
        <f t="shared" si="43"/>
        <v>0</v>
      </c>
      <c r="M120" s="171">
        <f t="shared" si="43"/>
        <v>0</v>
      </c>
      <c r="N120" s="171">
        <f t="shared" si="43"/>
        <v>0</v>
      </c>
      <c r="O120" s="171">
        <f>O123</f>
        <v>0</v>
      </c>
      <c r="P120" s="171">
        <f t="shared" si="43"/>
        <v>0</v>
      </c>
      <c r="Q120" s="184"/>
      <c r="R120" s="184"/>
      <c r="S120" s="184"/>
      <c r="T120" s="184"/>
      <c r="U120" s="184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5"/>
      <c r="CH120" s="185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5"/>
      <c r="DE120" s="185"/>
      <c r="DF120" s="185"/>
      <c r="DG120" s="185"/>
      <c r="DH120" s="185"/>
      <c r="DI120" s="185"/>
      <c r="DJ120" s="185"/>
      <c r="DK120" s="185"/>
      <c r="DL120" s="185"/>
      <c r="DM120" s="185"/>
      <c r="DN120" s="185"/>
      <c r="DO120" s="185"/>
      <c r="DP120" s="185"/>
      <c r="DQ120" s="185"/>
      <c r="DR120" s="185"/>
      <c r="DS120" s="185"/>
      <c r="DT120" s="185"/>
      <c r="DU120" s="185"/>
      <c r="DV120" s="185"/>
      <c r="DW120" s="185"/>
      <c r="DX120" s="185"/>
      <c r="DY120" s="185"/>
      <c r="DZ120" s="185"/>
      <c r="EA120" s="185"/>
      <c r="EB120" s="185"/>
      <c r="EC120" s="185"/>
      <c r="ED120" s="185"/>
      <c r="EE120" s="185"/>
      <c r="EF120" s="185"/>
      <c r="EG120" s="185"/>
      <c r="EH120" s="185"/>
      <c r="EI120" s="185"/>
      <c r="EJ120" s="185"/>
      <c r="EK120" s="185"/>
      <c r="EL120" s="185"/>
      <c r="EM120" s="185"/>
      <c r="EN120" s="185"/>
      <c r="EO120" s="185"/>
      <c r="EP120" s="185"/>
      <c r="EQ120" s="185"/>
      <c r="ER120" s="185"/>
      <c r="ES120" s="185"/>
      <c r="ET120" s="185"/>
      <c r="EU120" s="185"/>
      <c r="EV120" s="185"/>
      <c r="EW120" s="185"/>
      <c r="EX120" s="185"/>
      <c r="EY120" s="185"/>
      <c r="EZ120" s="185"/>
      <c r="FA120" s="185"/>
      <c r="FB120" s="185"/>
      <c r="FC120" s="185"/>
      <c r="FD120" s="185"/>
      <c r="FE120" s="185"/>
      <c r="FF120" s="185"/>
      <c r="FG120" s="185"/>
      <c r="FH120" s="185"/>
      <c r="FI120" s="185"/>
      <c r="FJ120" s="185"/>
      <c r="FK120" s="185"/>
      <c r="FL120" s="185"/>
      <c r="FM120" s="185"/>
      <c r="FN120" s="185"/>
      <c r="FO120" s="185"/>
      <c r="FP120" s="185"/>
      <c r="FQ120" s="185"/>
      <c r="FR120" s="185"/>
      <c r="FS120" s="185"/>
      <c r="FT120" s="185"/>
      <c r="FU120" s="185"/>
      <c r="FV120" s="185"/>
      <c r="FW120" s="185"/>
      <c r="FX120" s="185"/>
      <c r="FY120" s="185"/>
      <c r="FZ120" s="185"/>
      <c r="GA120" s="185"/>
      <c r="GB120" s="185"/>
      <c r="GC120" s="185"/>
      <c r="GD120" s="185"/>
      <c r="GE120" s="185"/>
      <c r="GF120" s="185"/>
      <c r="GG120" s="185"/>
      <c r="GH120" s="185"/>
      <c r="GI120" s="185"/>
      <c r="GJ120" s="185"/>
      <c r="GK120" s="185"/>
      <c r="GL120" s="185"/>
      <c r="GM120" s="185"/>
      <c r="GN120" s="185"/>
      <c r="GO120" s="185"/>
      <c r="GP120" s="185"/>
      <c r="GQ120" s="185"/>
      <c r="GR120" s="185"/>
      <c r="GS120" s="185"/>
      <c r="GT120" s="185"/>
      <c r="GU120" s="185"/>
      <c r="GV120" s="185"/>
      <c r="GW120" s="185"/>
      <c r="GX120" s="185"/>
      <c r="GY120" s="185"/>
      <c r="GZ120" s="185"/>
      <c r="HA120" s="185"/>
      <c r="HB120" s="185"/>
      <c r="HC120" s="185"/>
      <c r="HD120" s="185"/>
      <c r="HE120" s="185"/>
      <c r="HF120" s="185"/>
      <c r="HG120" s="185"/>
      <c r="HH120" s="185"/>
      <c r="HI120" s="185"/>
      <c r="HJ120" s="185"/>
      <c r="HK120" s="185"/>
      <c r="HL120" s="185"/>
      <c r="HM120" s="185"/>
      <c r="HN120" s="185"/>
      <c r="HO120" s="185"/>
      <c r="HP120" s="185"/>
      <c r="HQ120" s="185"/>
      <c r="HR120" s="185"/>
      <c r="HS120" s="185"/>
      <c r="HT120" s="185"/>
      <c r="HU120" s="185"/>
      <c r="HV120" s="185"/>
      <c r="HW120" s="185"/>
      <c r="HX120" s="185"/>
      <c r="HY120" s="185"/>
      <c r="HZ120" s="185"/>
      <c r="IA120" s="185"/>
      <c r="IB120" s="185"/>
      <c r="IC120" s="185"/>
      <c r="ID120" s="185"/>
      <c r="IE120" s="185"/>
      <c r="IF120" s="185"/>
      <c r="IG120" s="185"/>
      <c r="IH120" s="185"/>
      <c r="II120" s="185"/>
      <c r="IJ120" s="185"/>
      <c r="IK120" s="185"/>
      <c r="IL120" s="185"/>
      <c r="IM120" s="185"/>
      <c r="IN120" s="185"/>
      <c r="IO120" s="185"/>
      <c r="IP120" s="185"/>
      <c r="IQ120" s="185"/>
      <c r="IR120" s="185"/>
      <c r="IS120" s="185"/>
      <c r="IT120" s="185"/>
      <c r="IU120" s="185"/>
      <c r="IV120" s="185"/>
    </row>
    <row r="121" spans="1:256" ht="15" hidden="1">
      <c r="A121" s="623"/>
      <c r="B121" s="626"/>
      <c r="C121" s="179" t="s">
        <v>2</v>
      </c>
      <c r="D121" s="170">
        <f>D119+D120</f>
        <v>23770007</v>
      </c>
      <c r="E121" s="171">
        <f t="shared" ref="E121:P121" si="44">E119+E120</f>
        <v>1162285</v>
      </c>
      <c r="F121" s="171">
        <f t="shared" si="44"/>
        <v>500000</v>
      </c>
      <c r="G121" s="171">
        <f t="shared" si="44"/>
        <v>25000</v>
      </c>
      <c r="H121" s="171">
        <f t="shared" si="44"/>
        <v>475000</v>
      </c>
      <c r="I121" s="171">
        <f t="shared" si="44"/>
        <v>0</v>
      </c>
      <c r="J121" s="171">
        <f t="shared" si="44"/>
        <v>0</v>
      </c>
      <c r="K121" s="171">
        <f t="shared" si="44"/>
        <v>662285</v>
      </c>
      <c r="L121" s="171">
        <f t="shared" si="44"/>
        <v>0</v>
      </c>
      <c r="M121" s="171">
        <f t="shared" si="44"/>
        <v>22607722</v>
      </c>
      <c r="N121" s="171">
        <f t="shared" si="44"/>
        <v>22607722</v>
      </c>
      <c r="O121" s="171">
        <f t="shared" si="44"/>
        <v>22499083</v>
      </c>
      <c r="P121" s="171">
        <f t="shared" si="44"/>
        <v>0</v>
      </c>
      <c r="Q121" s="184"/>
      <c r="R121" s="184"/>
      <c r="S121" s="184"/>
      <c r="T121" s="184"/>
      <c r="U121" s="184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185"/>
      <c r="BX121" s="185"/>
      <c r="BY121" s="185"/>
      <c r="BZ121" s="185"/>
      <c r="CA121" s="185"/>
      <c r="CB121" s="185"/>
      <c r="CC121" s="185"/>
      <c r="CD121" s="185"/>
      <c r="CE121" s="185"/>
      <c r="CF121" s="185"/>
      <c r="CG121" s="185"/>
      <c r="CH121" s="185"/>
      <c r="CI121" s="185"/>
      <c r="CJ121" s="185"/>
      <c r="CK121" s="185"/>
      <c r="CL121" s="185"/>
      <c r="CM121" s="185"/>
      <c r="CN121" s="185"/>
      <c r="CO121" s="185"/>
      <c r="CP121" s="185"/>
      <c r="CQ121" s="185"/>
      <c r="CR121" s="185"/>
      <c r="CS121" s="185"/>
      <c r="CT121" s="185"/>
      <c r="CU121" s="185"/>
      <c r="CV121" s="185"/>
      <c r="CW121" s="185"/>
      <c r="CX121" s="185"/>
      <c r="CY121" s="185"/>
      <c r="CZ121" s="185"/>
      <c r="DA121" s="185"/>
      <c r="DB121" s="185"/>
      <c r="DC121" s="185"/>
      <c r="DD121" s="185"/>
      <c r="DE121" s="185"/>
      <c r="DF121" s="185"/>
      <c r="DG121" s="185"/>
      <c r="DH121" s="185"/>
      <c r="DI121" s="185"/>
      <c r="DJ121" s="185"/>
      <c r="DK121" s="185"/>
      <c r="DL121" s="185"/>
      <c r="DM121" s="185"/>
      <c r="DN121" s="185"/>
      <c r="DO121" s="185"/>
      <c r="DP121" s="185"/>
      <c r="DQ121" s="185"/>
      <c r="DR121" s="185"/>
      <c r="DS121" s="185"/>
      <c r="DT121" s="185"/>
      <c r="DU121" s="185"/>
      <c r="DV121" s="185"/>
      <c r="DW121" s="185"/>
      <c r="DX121" s="185"/>
      <c r="DY121" s="185"/>
      <c r="DZ121" s="185"/>
      <c r="EA121" s="185"/>
      <c r="EB121" s="185"/>
      <c r="EC121" s="185"/>
      <c r="ED121" s="185"/>
      <c r="EE121" s="185"/>
      <c r="EF121" s="185"/>
      <c r="EG121" s="185"/>
      <c r="EH121" s="185"/>
      <c r="EI121" s="185"/>
      <c r="EJ121" s="185"/>
      <c r="EK121" s="185"/>
      <c r="EL121" s="185"/>
      <c r="EM121" s="185"/>
      <c r="EN121" s="185"/>
      <c r="EO121" s="185"/>
      <c r="EP121" s="185"/>
      <c r="EQ121" s="185"/>
      <c r="ER121" s="185"/>
      <c r="ES121" s="185"/>
      <c r="ET121" s="185"/>
      <c r="EU121" s="185"/>
      <c r="EV121" s="185"/>
      <c r="EW121" s="185"/>
      <c r="EX121" s="185"/>
      <c r="EY121" s="185"/>
      <c r="EZ121" s="185"/>
      <c r="FA121" s="185"/>
      <c r="FB121" s="185"/>
      <c r="FC121" s="185"/>
      <c r="FD121" s="185"/>
      <c r="FE121" s="185"/>
      <c r="FF121" s="185"/>
      <c r="FG121" s="185"/>
      <c r="FH121" s="185"/>
      <c r="FI121" s="185"/>
      <c r="FJ121" s="185"/>
      <c r="FK121" s="185"/>
      <c r="FL121" s="185"/>
      <c r="FM121" s="185"/>
      <c r="FN121" s="185"/>
      <c r="FO121" s="185"/>
      <c r="FP121" s="185"/>
      <c r="FQ121" s="185"/>
      <c r="FR121" s="185"/>
      <c r="FS121" s="185"/>
      <c r="FT121" s="185"/>
      <c r="FU121" s="185"/>
      <c r="FV121" s="185"/>
      <c r="FW121" s="185"/>
      <c r="FX121" s="185"/>
      <c r="FY121" s="185"/>
      <c r="FZ121" s="185"/>
      <c r="GA121" s="185"/>
      <c r="GB121" s="185"/>
      <c r="GC121" s="185"/>
      <c r="GD121" s="185"/>
      <c r="GE121" s="185"/>
      <c r="GF121" s="185"/>
      <c r="GG121" s="185"/>
      <c r="GH121" s="185"/>
      <c r="GI121" s="185"/>
      <c r="GJ121" s="185"/>
      <c r="GK121" s="185"/>
      <c r="GL121" s="185"/>
      <c r="GM121" s="185"/>
      <c r="GN121" s="185"/>
      <c r="GO121" s="185"/>
      <c r="GP121" s="185"/>
      <c r="GQ121" s="185"/>
      <c r="GR121" s="185"/>
      <c r="GS121" s="185"/>
      <c r="GT121" s="185"/>
      <c r="GU121" s="185"/>
      <c r="GV121" s="185"/>
      <c r="GW121" s="185"/>
      <c r="GX121" s="185"/>
      <c r="GY121" s="185"/>
      <c r="GZ121" s="185"/>
      <c r="HA121" s="185"/>
      <c r="HB121" s="185"/>
      <c r="HC121" s="185"/>
      <c r="HD121" s="185"/>
      <c r="HE121" s="185"/>
      <c r="HF121" s="185"/>
      <c r="HG121" s="185"/>
      <c r="HH121" s="185"/>
      <c r="HI121" s="185"/>
      <c r="HJ121" s="185"/>
      <c r="HK121" s="185"/>
      <c r="HL121" s="185"/>
      <c r="HM121" s="185"/>
      <c r="HN121" s="185"/>
      <c r="HO121" s="185"/>
      <c r="HP121" s="185"/>
      <c r="HQ121" s="185"/>
      <c r="HR121" s="185"/>
      <c r="HS121" s="185"/>
      <c r="HT121" s="185"/>
      <c r="HU121" s="185"/>
      <c r="HV121" s="185"/>
      <c r="HW121" s="185"/>
      <c r="HX121" s="185"/>
      <c r="HY121" s="185"/>
      <c r="HZ121" s="185"/>
      <c r="IA121" s="185"/>
      <c r="IB121" s="185"/>
      <c r="IC121" s="185"/>
      <c r="ID121" s="185"/>
      <c r="IE121" s="185"/>
      <c r="IF121" s="185"/>
      <c r="IG121" s="185"/>
      <c r="IH121" s="185"/>
      <c r="II121" s="185"/>
      <c r="IJ121" s="185"/>
      <c r="IK121" s="185"/>
      <c r="IL121" s="185"/>
      <c r="IM121" s="185"/>
      <c r="IN121" s="185"/>
      <c r="IO121" s="185"/>
      <c r="IP121" s="185"/>
      <c r="IQ121" s="185"/>
      <c r="IR121" s="185"/>
      <c r="IS121" s="185"/>
      <c r="IT121" s="185"/>
      <c r="IU121" s="185"/>
      <c r="IV121" s="185"/>
    </row>
    <row r="122" spans="1:256" hidden="1">
      <c r="A122" s="627" t="s">
        <v>189</v>
      </c>
      <c r="B122" s="630" t="s">
        <v>103</v>
      </c>
      <c r="C122" s="174" t="s">
        <v>0</v>
      </c>
      <c r="D122" s="176">
        <f>E122+M122</f>
        <v>23770007</v>
      </c>
      <c r="E122" s="177">
        <f>F122+I122+J122+K122+L122</f>
        <v>1162285</v>
      </c>
      <c r="F122" s="177">
        <f>G122+H122</f>
        <v>500000</v>
      </c>
      <c r="G122" s="177">
        <v>25000</v>
      </c>
      <c r="H122" s="177">
        <v>475000</v>
      </c>
      <c r="I122" s="177">
        <v>0</v>
      </c>
      <c r="J122" s="177">
        <v>0</v>
      </c>
      <c r="K122" s="177">
        <v>662285</v>
      </c>
      <c r="L122" s="177">
        <v>0</v>
      </c>
      <c r="M122" s="177">
        <f>N122+P122</f>
        <v>22607722</v>
      </c>
      <c r="N122" s="177">
        <v>22607722</v>
      </c>
      <c r="O122" s="177">
        <v>22499083</v>
      </c>
      <c r="P122" s="177">
        <v>0</v>
      </c>
      <c r="Q122" s="178"/>
      <c r="R122" s="178"/>
      <c r="S122" s="178"/>
      <c r="T122" s="178"/>
      <c r="U122" s="178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  <c r="IL122" s="144"/>
      <c r="IM122" s="144"/>
      <c r="IN122" s="144"/>
      <c r="IO122" s="144"/>
      <c r="IP122" s="144"/>
      <c r="IQ122" s="144"/>
      <c r="IR122" s="144"/>
      <c r="IS122" s="144"/>
      <c r="IT122" s="144"/>
      <c r="IU122" s="144"/>
      <c r="IV122" s="144"/>
    </row>
    <row r="123" spans="1:256" hidden="1">
      <c r="A123" s="628"/>
      <c r="B123" s="631"/>
      <c r="C123" s="174" t="s">
        <v>1</v>
      </c>
      <c r="D123" s="176">
        <f>E123+M123</f>
        <v>0</v>
      </c>
      <c r="E123" s="177">
        <f>F123+I123+J123+K123+L123</f>
        <v>0</v>
      </c>
      <c r="F123" s="177">
        <f>G123+H123</f>
        <v>0</v>
      </c>
      <c r="G123" s="177"/>
      <c r="H123" s="177"/>
      <c r="I123" s="177"/>
      <c r="J123" s="177"/>
      <c r="K123" s="177"/>
      <c r="L123" s="177"/>
      <c r="M123" s="177">
        <f>N123+P123</f>
        <v>0</v>
      </c>
      <c r="N123" s="177"/>
      <c r="O123" s="177"/>
      <c r="P123" s="177"/>
      <c r="Q123" s="178"/>
      <c r="R123" s="178"/>
      <c r="S123" s="178"/>
      <c r="T123" s="178"/>
      <c r="U123" s="178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  <c r="IJ123" s="144"/>
      <c r="IK123" s="144"/>
      <c r="IL123" s="144"/>
      <c r="IM123" s="144"/>
      <c r="IN123" s="144"/>
      <c r="IO123" s="144"/>
      <c r="IP123" s="144"/>
      <c r="IQ123" s="144"/>
      <c r="IR123" s="144"/>
      <c r="IS123" s="144"/>
      <c r="IT123" s="144"/>
      <c r="IU123" s="144"/>
      <c r="IV123" s="144"/>
    </row>
    <row r="124" spans="1:256" hidden="1">
      <c r="A124" s="629"/>
      <c r="B124" s="632"/>
      <c r="C124" s="174" t="s">
        <v>2</v>
      </c>
      <c r="D124" s="176">
        <f>D122+D123</f>
        <v>23770007</v>
      </c>
      <c r="E124" s="177">
        <f t="shared" ref="E124:P124" si="45">E122+E123</f>
        <v>1162285</v>
      </c>
      <c r="F124" s="177">
        <f t="shared" si="45"/>
        <v>500000</v>
      </c>
      <c r="G124" s="177">
        <f t="shared" si="45"/>
        <v>25000</v>
      </c>
      <c r="H124" s="177">
        <f t="shared" si="45"/>
        <v>475000</v>
      </c>
      <c r="I124" s="177">
        <f t="shared" si="45"/>
        <v>0</v>
      </c>
      <c r="J124" s="177">
        <f t="shared" si="45"/>
        <v>0</v>
      </c>
      <c r="K124" s="177">
        <f t="shared" si="45"/>
        <v>662285</v>
      </c>
      <c r="L124" s="177">
        <f t="shared" si="45"/>
        <v>0</v>
      </c>
      <c r="M124" s="177">
        <f t="shared" si="45"/>
        <v>22607722</v>
      </c>
      <c r="N124" s="177">
        <f t="shared" si="45"/>
        <v>22607722</v>
      </c>
      <c r="O124" s="177">
        <f t="shared" si="45"/>
        <v>22499083</v>
      </c>
      <c r="P124" s="177">
        <f t="shared" si="45"/>
        <v>0</v>
      </c>
      <c r="Q124" s="178"/>
      <c r="R124" s="178"/>
      <c r="S124" s="178"/>
      <c r="T124" s="178"/>
      <c r="U124" s="178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  <c r="IL124" s="144"/>
      <c r="IM124" s="144"/>
      <c r="IN124" s="144"/>
      <c r="IO124" s="144"/>
      <c r="IP124" s="144"/>
      <c r="IQ124" s="144"/>
      <c r="IR124" s="144"/>
      <c r="IS124" s="144"/>
      <c r="IT124" s="144"/>
      <c r="IU124" s="144"/>
      <c r="IV124" s="144"/>
    </row>
    <row r="125" spans="1:256" ht="15">
      <c r="A125" s="621" t="s">
        <v>190</v>
      </c>
      <c r="B125" s="624" t="s">
        <v>191</v>
      </c>
      <c r="C125" s="179" t="s">
        <v>0</v>
      </c>
      <c r="D125" s="170">
        <f>D128+D131</f>
        <v>1800000</v>
      </c>
      <c r="E125" s="171">
        <f t="shared" ref="E125:P126" si="46">E128+E131</f>
        <v>300000</v>
      </c>
      <c r="F125" s="171">
        <f t="shared" si="46"/>
        <v>0</v>
      </c>
      <c r="G125" s="171">
        <f t="shared" si="46"/>
        <v>0</v>
      </c>
      <c r="H125" s="171">
        <f t="shared" si="46"/>
        <v>0</v>
      </c>
      <c r="I125" s="171">
        <f t="shared" si="46"/>
        <v>300000</v>
      </c>
      <c r="J125" s="171">
        <f t="shared" si="46"/>
        <v>0</v>
      </c>
      <c r="K125" s="171">
        <f t="shared" si="46"/>
        <v>0</v>
      </c>
      <c r="L125" s="171">
        <f t="shared" si="46"/>
        <v>0</v>
      </c>
      <c r="M125" s="171">
        <f t="shared" si="46"/>
        <v>1500000</v>
      </c>
      <c r="N125" s="171">
        <f t="shared" si="46"/>
        <v>0</v>
      </c>
      <c r="O125" s="171">
        <f t="shared" si="46"/>
        <v>0</v>
      </c>
      <c r="P125" s="171">
        <f t="shared" si="46"/>
        <v>1500000</v>
      </c>
      <c r="Q125" s="184"/>
      <c r="R125" s="184"/>
      <c r="S125" s="184"/>
      <c r="T125" s="184"/>
      <c r="U125" s="184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5"/>
      <c r="ED125" s="185"/>
      <c r="EE125" s="185"/>
      <c r="EF125" s="185"/>
      <c r="EG125" s="185"/>
      <c r="EH125" s="185"/>
      <c r="EI125" s="185"/>
      <c r="EJ125" s="185"/>
      <c r="EK125" s="185"/>
      <c r="EL125" s="185"/>
      <c r="EM125" s="185"/>
      <c r="EN125" s="185"/>
      <c r="EO125" s="185"/>
      <c r="EP125" s="185"/>
      <c r="EQ125" s="185"/>
      <c r="ER125" s="185"/>
      <c r="ES125" s="185"/>
      <c r="ET125" s="185"/>
      <c r="EU125" s="185"/>
      <c r="EV125" s="185"/>
      <c r="EW125" s="185"/>
      <c r="EX125" s="185"/>
      <c r="EY125" s="185"/>
      <c r="EZ125" s="185"/>
      <c r="FA125" s="185"/>
      <c r="FB125" s="185"/>
      <c r="FC125" s="185"/>
      <c r="FD125" s="185"/>
      <c r="FE125" s="185"/>
      <c r="FF125" s="185"/>
      <c r="FG125" s="185"/>
      <c r="FH125" s="185"/>
      <c r="FI125" s="185"/>
      <c r="FJ125" s="185"/>
      <c r="FK125" s="185"/>
      <c r="FL125" s="185"/>
      <c r="FM125" s="185"/>
      <c r="FN125" s="185"/>
      <c r="FO125" s="185"/>
      <c r="FP125" s="185"/>
      <c r="FQ125" s="185"/>
      <c r="FR125" s="185"/>
      <c r="FS125" s="185"/>
      <c r="FT125" s="185"/>
      <c r="FU125" s="185"/>
      <c r="FV125" s="185"/>
      <c r="FW125" s="185"/>
      <c r="FX125" s="185"/>
      <c r="FY125" s="185"/>
      <c r="FZ125" s="185"/>
      <c r="GA125" s="185"/>
      <c r="GB125" s="185"/>
      <c r="GC125" s="185"/>
      <c r="GD125" s="185"/>
      <c r="GE125" s="185"/>
      <c r="GF125" s="185"/>
      <c r="GG125" s="185"/>
      <c r="GH125" s="185"/>
      <c r="GI125" s="185"/>
      <c r="GJ125" s="185"/>
      <c r="GK125" s="185"/>
      <c r="GL125" s="185"/>
      <c r="GM125" s="185"/>
      <c r="GN125" s="185"/>
      <c r="GO125" s="185"/>
      <c r="GP125" s="185"/>
      <c r="GQ125" s="185"/>
      <c r="GR125" s="185"/>
      <c r="GS125" s="185"/>
      <c r="GT125" s="185"/>
      <c r="GU125" s="185"/>
      <c r="GV125" s="185"/>
      <c r="GW125" s="185"/>
      <c r="GX125" s="185"/>
      <c r="GY125" s="185"/>
      <c r="GZ125" s="185"/>
      <c r="HA125" s="185"/>
      <c r="HB125" s="185"/>
      <c r="HC125" s="185"/>
      <c r="HD125" s="185"/>
      <c r="HE125" s="185"/>
      <c r="HF125" s="185"/>
      <c r="HG125" s="185"/>
      <c r="HH125" s="185"/>
      <c r="HI125" s="185"/>
      <c r="HJ125" s="185"/>
      <c r="HK125" s="185"/>
      <c r="HL125" s="185"/>
      <c r="HM125" s="185"/>
      <c r="HN125" s="185"/>
      <c r="HO125" s="185"/>
      <c r="HP125" s="185"/>
      <c r="HQ125" s="185"/>
      <c r="HR125" s="185"/>
      <c r="HS125" s="185"/>
      <c r="HT125" s="185"/>
      <c r="HU125" s="185"/>
      <c r="HV125" s="185"/>
      <c r="HW125" s="185"/>
      <c r="HX125" s="185"/>
      <c r="HY125" s="185"/>
      <c r="HZ125" s="185"/>
      <c r="IA125" s="185"/>
      <c r="IB125" s="185"/>
      <c r="IC125" s="185"/>
      <c r="ID125" s="185"/>
      <c r="IE125" s="185"/>
      <c r="IF125" s="185"/>
      <c r="IG125" s="185"/>
      <c r="IH125" s="185"/>
      <c r="II125" s="185"/>
      <c r="IJ125" s="185"/>
      <c r="IK125" s="185"/>
      <c r="IL125" s="185"/>
      <c r="IM125" s="185"/>
      <c r="IN125" s="185"/>
      <c r="IO125" s="185"/>
      <c r="IP125" s="185"/>
      <c r="IQ125" s="185"/>
      <c r="IR125" s="185"/>
      <c r="IS125" s="185"/>
      <c r="IT125" s="185"/>
      <c r="IU125" s="185"/>
      <c r="IV125" s="185"/>
    </row>
    <row r="126" spans="1:256" ht="15">
      <c r="A126" s="622"/>
      <c r="B126" s="625"/>
      <c r="C126" s="179" t="s">
        <v>1</v>
      </c>
      <c r="D126" s="170">
        <f>D129+D132</f>
        <v>1500000</v>
      </c>
      <c r="E126" s="171">
        <f t="shared" si="46"/>
        <v>0</v>
      </c>
      <c r="F126" s="171">
        <f t="shared" si="46"/>
        <v>0</v>
      </c>
      <c r="G126" s="171">
        <f t="shared" si="46"/>
        <v>0</v>
      </c>
      <c r="H126" s="171">
        <f t="shared" si="46"/>
        <v>0</v>
      </c>
      <c r="I126" s="171">
        <f t="shared" si="46"/>
        <v>0</v>
      </c>
      <c r="J126" s="171">
        <f t="shared" si="46"/>
        <v>0</v>
      </c>
      <c r="K126" s="171">
        <f t="shared" si="46"/>
        <v>0</v>
      </c>
      <c r="L126" s="171">
        <f t="shared" si="46"/>
        <v>0</v>
      </c>
      <c r="M126" s="171">
        <f t="shared" si="46"/>
        <v>1500000</v>
      </c>
      <c r="N126" s="171">
        <f t="shared" si="46"/>
        <v>0</v>
      </c>
      <c r="O126" s="171">
        <f t="shared" si="46"/>
        <v>0</v>
      </c>
      <c r="P126" s="171">
        <f t="shared" si="46"/>
        <v>1500000</v>
      </c>
      <c r="Q126" s="184"/>
      <c r="R126" s="184"/>
      <c r="S126" s="184"/>
      <c r="T126" s="184"/>
      <c r="U126" s="184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185"/>
      <c r="DE126" s="185"/>
      <c r="DF126" s="185"/>
      <c r="DG126" s="185"/>
      <c r="DH126" s="185"/>
      <c r="DI126" s="185"/>
      <c r="DJ126" s="185"/>
      <c r="DK126" s="185"/>
      <c r="DL126" s="185"/>
      <c r="DM126" s="185"/>
      <c r="DN126" s="185"/>
      <c r="DO126" s="185"/>
      <c r="DP126" s="185"/>
      <c r="DQ126" s="185"/>
      <c r="DR126" s="185"/>
      <c r="DS126" s="185"/>
      <c r="DT126" s="185"/>
      <c r="DU126" s="185"/>
      <c r="DV126" s="185"/>
      <c r="DW126" s="185"/>
      <c r="DX126" s="185"/>
      <c r="DY126" s="185"/>
      <c r="DZ126" s="185"/>
      <c r="EA126" s="185"/>
      <c r="EB126" s="185"/>
      <c r="EC126" s="185"/>
      <c r="ED126" s="185"/>
      <c r="EE126" s="185"/>
      <c r="EF126" s="185"/>
      <c r="EG126" s="185"/>
      <c r="EH126" s="185"/>
      <c r="EI126" s="185"/>
      <c r="EJ126" s="185"/>
      <c r="EK126" s="185"/>
      <c r="EL126" s="185"/>
      <c r="EM126" s="185"/>
      <c r="EN126" s="185"/>
      <c r="EO126" s="185"/>
      <c r="EP126" s="185"/>
      <c r="EQ126" s="185"/>
      <c r="ER126" s="185"/>
      <c r="ES126" s="185"/>
      <c r="ET126" s="185"/>
      <c r="EU126" s="185"/>
      <c r="EV126" s="185"/>
      <c r="EW126" s="185"/>
      <c r="EX126" s="185"/>
      <c r="EY126" s="185"/>
      <c r="EZ126" s="185"/>
      <c r="FA126" s="185"/>
      <c r="FB126" s="185"/>
      <c r="FC126" s="185"/>
      <c r="FD126" s="185"/>
      <c r="FE126" s="185"/>
      <c r="FF126" s="185"/>
      <c r="FG126" s="185"/>
      <c r="FH126" s="185"/>
      <c r="FI126" s="185"/>
      <c r="FJ126" s="185"/>
      <c r="FK126" s="185"/>
      <c r="FL126" s="185"/>
      <c r="FM126" s="185"/>
      <c r="FN126" s="185"/>
      <c r="FO126" s="185"/>
      <c r="FP126" s="185"/>
      <c r="FQ126" s="185"/>
      <c r="FR126" s="185"/>
      <c r="FS126" s="185"/>
      <c r="FT126" s="185"/>
      <c r="FU126" s="185"/>
      <c r="FV126" s="185"/>
      <c r="FW126" s="185"/>
      <c r="FX126" s="185"/>
      <c r="FY126" s="185"/>
      <c r="FZ126" s="185"/>
      <c r="GA126" s="185"/>
      <c r="GB126" s="185"/>
      <c r="GC126" s="185"/>
      <c r="GD126" s="185"/>
      <c r="GE126" s="185"/>
      <c r="GF126" s="185"/>
      <c r="GG126" s="185"/>
      <c r="GH126" s="185"/>
      <c r="GI126" s="185"/>
      <c r="GJ126" s="185"/>
      <c r="GK126" s="185"/>
      <c r="GL126" s="185"/>
      <c r="GM126" s="185"/>
      <c r="GN126" s="185"/>
      <c r="GO126" s="185"/>
      <c r="GP126" s="185"/>
      <c r="GQ126" s="185"/>
      <c r="GR126" s="185"/>
      <c r="GS126" s="185"/>
      <c r="GT126" s="185"/>
      <c r="GU126" s="185"/>
      <c r="GV126" s="185"/>
      <c r="GW126" s="185"/>
      <c r="GX126" s="185"/>
      <c r="GY126" s="185"/>
      <c r="GZ126" s="185"/>
      <c r="HA126" s="185"/>
      <c r="HB126" s="185"/>
      <c r="HC126" s="185"/>
      <c r="HD126" s="185"/>
      <c r="HE126" s="185"/>
      <c r="HF126" s="185"/>
      <c r="HG126" s="185"/>
      <c r="HH126" s="185"/>
      <c r="HI126" s="185"/>
      <c r="HJ126" s="185"/>
      <c r="HK126" s="185"/>
      <c r="HL126" s="185"/>
      <c r="HM126" s="185"/>
      <c r="HN126" s="185"/>
      <c r="HO126" s="185"/>
      <c r="HP126" s="185"/>
      <c r="HQ126" s="185"/>
      <c r="HR126" s="185"/>
      <c r="HS126" s="185"/>
      <c r="HT126" s="185"/>
      <c r="HU126" s="185"/>
      <c r="HV126" s="185"/>
      <c r="HW126" s="185"/>
      <c r="HX126" s="185"/>
      <c r="HY126" s="185"/>
      <c r="HZ126" s="185"/>
      <c r="IA126" s="185"/>
      <c r="IB126" s="185"/>
      <c r="IC126" s="185"/>
      <c r="ID126" s="185"/>
      <c r="IE126" s="185"/>
      <c r="IF126" s="185"/>
      <c r="IG126" s="185"/>
      <c r="IH126" s="185"/>
      <c r="II126" s="185"/>
      <c r="IJ126" s="185"/>
      <c r="IK126" s="185"/>
      <c r="IL126" s="185"/>
      <c r="IM126" s="185"/>
      <c r="IN126" s="185"/>
      <c r="IO126" s="185"/>
      <c r="IP126" s="185"/>
      <c r="IQ126" s="185"/>
      <c r="IR126" s="185"/>
      <c r="IS126" s="185"/>
      <c r="IT126" s="185"/>
      <c r="IU126" s="185"/>
      <c r="IV126" s="185"/>
    </row>
    <row r="127" spans="1:256" ht="15">
      <c r="A127" s="623"/>
      <c r="B127" s="626"/>
      <c r="C127" s="179" t="s">
        <v>2</v>
      </c>
      <c r="D127" s="170">
        <f>D125+D126</f>
        <v>3300000</v>
      </c>
      <c r="E127" s="171">
        <f t="shared" ref="E127:P127" si="47">E125+E126</f>
        <v>300000</v>
      </c>
      <c r="F127" s="171">
        <f t="shared" si="47"/>
        <v>0</v>
      </c>
      <c r="G127" s="171">
        <f t="shared" si="47"/>
        <v>0</v>
      </c>
      <c r="H127" s="171">
        <f t="shared" si="47"/>
        <v>0</v>
      </c>
      <c r="I127" s="171">
        <f t="shared" si="47"/>
        <v>300000</v>
      </c>
      <c r="J127" s="171">
        <f t="shared" si="47"/>
        <v>0</v>
      </c>
      <c r="K127" s="171">
        <f t="shared" si="47"/>
        <v>0</v>
      </c>
      <c r="L127" s="171">
        <f t="shared" si="47"/>
        <v>0</v>
      </c>
      <c r="M127" s="171">
        <f t="shared" si="47"/>
        <v>3000000</v>
      </c>
      <c r="N127" s="171">
        <f t="shared" si="47"/>
        <v>0</v>
      </c>
      <c r="O127" s="171">
        <f t="shared" si="47"/>
        <v>0</v>
      </c>
      <c r="P127" s="171">
        <f t="shared" si="47"/>
        <v>3000000</v>
      </c>
      <c r="Q127" s="184"/>
      <c r="R127" s="184"/>
      <c r="S127" s="184"/>
      <c r="T127" s="184"/>
      <c r="U127" s="184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  <c r="CF127" s="185"/>
      <c r="CG127" s="185"/>
      <c r="CH127" s="185"/>
      <c r="CI127" s="185"/>
      <c r="CJ127" s="185"/>
      <c r="CK127" s="185"/>
      <c r="CL127" s="185"/>
      <c r="CM127" s="185"/>
      <c r="CN127" s="185"/>
      <c r="CO127" s="185"/>
      <c r="CP127" s="185"/>
      <c r="CQ127" s="185"/>
      <c r="CR127" s="185"/>
      <c r="CS127" s="185"/>
      <c r="CT127" s="185"/>
      <c r="CU127" s="185"/>
      <c r="CV127" s="185"/>
      <c r="CW127" s="185"/>
      <c r="CX127" s="185"/>
      <c r="CY127" s="185"/>
      <c r="CZ127" s="185"/>
      <c r="DA127" s="185"/>
      <c r="DB127" s="185"/>
      <c r="DC127" s="185"/>
      <c r="DD127" s="185"/>
      <c r="DE127" s="185"/>
      <c r="DF127" s="185"/>
      <c r="DG127" s="185"/>
      <c r="DH127" s="185"/>
      <c r="DI127" s="185"/>
      <c r="DJ127" s="185"/>
      <c r="DK127" s="185"/>
      <c r="DL127" s="185"/>
      <c r="DM127" s="185"/>
      <c r="DN127" s="185"/>
      <c r="DO127" s="185"/>
      <c r="DP127" s="185"/>
      <c r="DQ127" s="185"/>
      <c r="DR127" s="185"/>
      <c r="DS127" s="185"/>
      <c r="DT127" s="185"/>
      <c r="DU127" s="185"/>
      <c r="DV127" s="185"/>
      <c r="DW127" s="185"/>
      <c r="DX127" s="185"/>
      <c r="DY127" s="185"/>
      <c r="DZ127" s="185"/>
      <c r="EA127" s="185"/>
      <c r="EB127" s="185"/>
      <c r="EC127" s="185"/>
      <c r="ED127" s="185"/>
      <c r="EE127" s="185"/>
      <c r="EF127" s="185"/>
      <c r="EG127" s="185"/>
      <c r="EH127" s="185"/>
      <c r="EI127" s="185"/>
      <c r="EJ127" s="185"/>
      <c r="EK127" s="185"/>
      <c r="EL127" s="185"/>
      <c r="EM127" s="185"/>
      <c r="EN127" s="185"/>
      <c r="EO127" s="185"/>
      <c r="EP127" s="185"/>
      <c r="EQ127" s="185"/>
      <c r="ER127" s="185"/>
      <c r="ES127" s="185"/>
      <c r="ET127" s="185"/>
      <c r="EU127" s="185"/>
      <c r="EV127" s="185"/>
      <c r="EW127" s="185"/>
      <c r="EX127" s="185"/>
      <c r="EY127" s="185"/>
      <c r="EZ127" s="185"/>
      <c r="FA127" s="185"/>
      <c r="FB127" s="185"/>
      <c r="FC127" s="185"/>
      <c r="FD127" s="185"/>
      <c r="FE127" s="185"/>
      <c r="FF127" s="185"/>
      <c r="FG127" s="185"/>
      <c r="FH127" s="185"/>
      <c r="FI127" s="185"/>
      <c r="FJ127" s="185"/>
      <c r="FK127" s="185"/>
      <c r="FL127" s="185"/>
      <c r="FM127" s="185"/>
      <c r="FN127" s="185"/>
      <c r="FO127" s="185"/>
      <c r="FP127" s="185"/>
      <c r="FQ127" s="185"/>
      <c r="FR127" s="185"/>
      <c r="FS127" s="185"/>
      <c r="FT127" s="185"/>
      <c r="FU127" s="185"/>
      <c r="FV127" s="185"/>
      <c r="FW127" s="185"/>
      <c r="FX127" s="185"/>
      <c r="FY127" s="185"/>
      <c r="FZ127" s="185"/>
      <c r="GA127" s="185"/>
      <c r="GB127" s="185"/>
      <c r="GC127" s="185"/>
      <c r="GD127" s="185"/>
      <c r="GE127" s="185"/>
      <c r="GF127" s="185"/>
      <c r="GG127" s="185"/>
      <c r="GH127" s="185"/>
      <c r="GI127" s="185"/>
      <c r="GJ127" s="185"/>
      <c r="GK127" s="185"/>
      <c r="GL127" s="185"/>
      <c r="GM127" s="185"/>
      <c r="GN127" s="185"/>
      <c r="GO127" s="185"/>
      <c r="GP127" s="185"/>
      <c r="GQ127" s="185"/>
      <c r="GR127" s="185"/>
      <c r="GS127" s="185"/>
      <c r="GT127" s="185"/>
      <c r="GU127" s="185"/>
      <c r="GV127" s="185"/>
      <c r="GW127" s="185"/>
      <c r="GX127" s="185"/>
      <c r="GY127" s="185"/>
      <c r="GZ127" s="185"/>
      <c r="HA127" s="185"/>
      <c r="HB127" s="185"/>
      <c r="HC127" s="185"/>
      <c r="HD127" s="185"/>
      <c r="HE127" s="185"/>
      <c r="HF127" s="185"/>
      <c r="HG127" s="185"/>
      <c r="HH127" s="185"/>
      <c r="HI127" s="185"/>
      <c r="HJ127" s="185"/>
      <c r="HK127" s="185"/>
      <c r="HL127" s="185"/>
      <c r="HM127" s="185"/>
      <c r="HN127" s="185"/>
      <c r="HO127" s="185"/>
      <c r="HP127" s="185"/>
      <c r="HQ127" s="185"/>
      <c r="HR127" s="185"/>
      <c r="HS127" s="185"/>
      <c r="HT127" s="185"/>
      <c r="HU127" s="185"/>
      <c r="HV127" s="185"/>
      <c r="HW127" s="185"/>
      <c r="HX127" s="185"/>
      <c r="HY127" s="185"/>
      <c r="HZ127" s="185"/>
      <c r="IA127" s="185"/>
      <c r="IB127" s="185"/>
      <c r="IC127" s="185"/>
      <c r="ID127" s="185"/>
      <c r="IE127" s="185"/>
      <c r="IF127" s="185"/>
      <c r="IG127" s="185"/>
      <c r="IH127" s="185"/>
      <c r="II127" s="185"/>
      <c r="IJ127" s="185"/>
      <c r="IK127" s="185"/>
      <c r="IL127" s="185"/>
      <c r="IM127" s="185"/>
      <c r="IN127" s="185"/>
      <c r="IO127" s="185"/>
      <c r="IP127" s="185"/>
      <c r="IQ127" s="185"/>
      <c r="IR127" s="185"/>
      <c r="IS127" s="185"/>
      <c r="IT127" s="185"/>
      <c r="IU127" s="185"/>
      <c r="IV127" s="185"/>
    </row>
    <row r="128" spans="1:256" hidden="1">
      <c r="A128" s="627" t="s">
        <v>192</v>
      </c>
      <c r="B128" s="630" t="s">
        <v>193</v>
      </c>
      <c r="C128" s="174" t="s">
        <v>0</v>
      </c>
      <c r="D128" s="176">
        <f>E128+M128</f>
        <v>300000</v>
      </c>
      <c r="E128" s="177">
        <f>F128+I128+J128+K128+L128</f>
        <v>300000</v>
      </c>
      <c r="F128" s="177">
        <f>G128+H128</f>
        <v>0</v>
      </c>
      <c r="G128" s="177">
        <v>0</v>
      </c>
      <c r="H128" s="177">
        <v>0</v>
      </c>
      <c r="I128" s="177">
        <v>300000</v>
      </c>
      <c r="J128" s="177">
        <v>0</v>
      </c>
      <c r="K128" s="177">
        <v>0</v>
      </c>
      <c r="L128" s="177">
        <v>0</v>
      </c>
      <c r="M128" s="177">
        <f>N128+P128</f>
        <v>0</v>
      </c>
      <c r="N128" s="177">
        <v>0</v>
      </c>
      <c r="O128" s="177">
        <v>0</v>
      </c>
      <c r="P128" s="177">
        <v>0</v>
      </c>
      <c r="Q128" s="178"/>
      <c r="R128" s="178"/>
      <c r="S128" s="178"/>
      <c r="T128" s="178"/>
      <c r="U128" s="178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</row>
    <row r="129" spans="1:256" hidden="1">
      <c r="A129" s="628"/>
      <c r="B129" s="631"/>
      <c r="C129" s="174" t="s">
        <v>1</v>
      </c>
      <c r="D129" s="176">
        <f>E129+M129</f>
        <v>0</v>
      </c>
      <c r="E129" s="177">
        <f>F129+I129+J129+K129+L129</f>
        <v>0</v>
      </c>
      <c r="F129" s="177">
        <f>G129+H129</f>
        <v>0</v>
      </c>
      <c r="G129" s="177"/>
      <c r="H129" s="177"/>
      <c r="I129" s="177"/>
      <c r="J129" s="177"/>
      <c r="K129" s="177"/>
      <c r="L129" s="177"/>
      <c r="M129" s="177">
        <f>N129+P129</f>
        <v>0</v>
      </c>
      <c r="N129" s="177"/>
      <c r="O129" s="177"/>
      <c r="P129" s="177"/>
      <c r="Q129" s="178"/>
      <c r="R129" s="178"/>
      <c r="S129" s="178"/>
      <c r="T129" s="178"/>
      <c r="U129" s="178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  <c r="IR129" s="144"/>
      <c r="IS129" s="144"/>
      <c r="IT129" s="144"/>
      <c r="IU129" s="144"/>
      <c r="IV129" s="144"/>
    </row>
    <row r="130" spans="1:256" hidden="1">
      <c r="A130" s="629"/>
      <c r="B130" s="632"/>
      <c r="C130" s="174" t="s">
        <v>2</v>
      </c>
      <c r="D130" s="176">
        <f>D128+D129</f>
        <v>300000</v>
      </c>
      <c r="E130" s="177">
        <f t="shared" ref="E130:P130" si="48">E128+E129</f>
        <v>300000</v>
      </c>
      <c r="F130" s="177">
        <f t="shared" si="48"/>
        <v>0</v>
      </c>
      <c r="G130" s="177">
        <f t="shared" si="48"/>
        <v>0</v>
      </c>
      <c r="H130" s="177">
        <f t="shared" si="48"/>
        <v>0</v>
      </c>
      <c r="I130" s="177">
        <f t="shared" si="48"/>
        <v>300000</v>
      </c>
      <c r="J130" s="177">
        <f t="shared" si="48"/>
        <v>0</v>
      </c>
      <c r="K130" s="177">
        <f t="shared" si="48"/>
        <v>0</v>
      </c>
      <c r="L130" s="177">
        <f t="shared" si="48"/>
        <v>0</v>
      </c>
      <c r="M130" s="177">
        <f t="shared" si="48"/>
        <v>0</v>
      </c>
      <c r="N130" s="177">
        <f t="shared" si="48"/>
        <v>0</v>
      </c>
      <c r="O130" s="177">
        <f t="shared" si="48"/>
        <v>0</v>
      </c>
      <c r="P130" s="177">
        <f t="shared" si="48"/>
        <v>0</v>
      </c>
      <c r="Q130" s="178"/>
      <c r="R130" s="178"/>
      <c r="S130" s="178"/>
      <c r="T130" s="178"/>
      <c r="U130" s="178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  <c r="IJ130" s="144"/>
      <c r="IK130" s="144"/>
      <c r="IL130" s="144"/>
      <c r="IM130" s="144"/>
      <c r="IN130" s="144"/>
      <c r="IO130" s="144"/>
      <c r="IP130" s="144"/>
      <c r="IQ130" s="144"/>
      <c r="IR130" s="144"/>
      <c r="IS130" s="144"/>
      <c r="IT130" s="144"/>
      <c r="IU130" s="144"/>
      <c r="IV130" s="144"/>
    </row>
    <row r="131" spans="1:256">
      <c r="A131" s="627" t="s">
        <v>194</v>
      </c>
      <c r="B131" s="630" t="s">
        <v>103</v>
      </c>
      <c r="C131" s="174" t="s">
        <v>0</v>
      </c>
      <c r="D131" s="176">
        <f>E131+M131</f>
        <v>1500000</v>
      </c>
      <c r="E131" s="177">
        <f>F131+I131+J131+K131+L131</f>
        <v>0</v>
      </c>
      <c r="F131" s="177">
        <f>G131+H131</f>
        <v>0</v>
      </c>
      <c r="G131" s="177">
        <v>0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f>N131+P131</f>
        <v>1500000</v>
      </c>
      <c r="N131" s="177">
        <v>0</v>
      </c>
      <c r="O131" s="177">
        <v>0</v>
      </c>
      <c r="P131" s="177">
        <v>1500000</v>
      </c>
      <c r="Q131" s="178"/>
      <c r="R131" s="178"/>
      <c r="S131" s="178"/>
      <c r="T131" s="178"/>
      <c r="U131" s="178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  <c r="IL131" s="144"/>
      <c r="IM131" s="144"/>
      <c r="IN131" s="144"/>
      <c r="IO131" s="144"/>
      <c r="IP131" s="144"/>
      <c r="IQ131" s="144"/>
      <c r="IR131" s="144"/>
      <c r="IS131" s="144"/>
      <c r="IT131" s="144"/>
      <c r="IU131" s="144"/>
      <c r="IV131" s="144"/>
    </row>
    <row r="132" spans="1:256">
      <c r="A132" s="628"/>
      <c r="B132" s="631"/>
      <c r="C132" s="174" t="s">
        <v>1</v>
      </c>
      <c r="D132" s="176">
        <f>E132+M132</f>
        <v>1500000</v>
      </c>
      <c r="E132" s="177">
        <f>F132+I132+J132+K132+L132</f>
        <v>0</v>
      </c>
      <c r="F132" s="177">
        <f>G132+H132</f>
        <v>0</v>
      </c>
      <c r="G132" s="177"/>
      <c r="H132" s="177"/>
      <c r="I132" s="177"/>
      <c r="J132" s="177"/>
      <c r="K132" s="177"/>
      <c r="L132" s="177"/>
      <c r="M132" s="177">
        <f>N132+P132</f>
        <v>1500000</v>
      </c>
      <c r="N132" s="177"/>
      <c r="O132" s="177"/>
      <c r="P132" s="177">
        <v>1500000</v>
      </c>
      <c r="Q132" s="178"/>
      <c r="R132" s="178"/>
      <c r="S132" s="178"/>
      <c r="T132" s="178"/>
      <c r="U132" s="178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  <c r="IJ132" s="144"/>
      <c r="IK132" s="144"/>
      <c r="IL132" s="144"/>
      <c r="IM132" s="144"/>
      <c r="IN132" s="144"/>
      <c r="IO132" s="144"/>
      <c r="IP132" s="144"/>
      <c r="IQ132" s="144"/>
      <c r="IR132" s="144"/>
      <c r="IS132" s="144"/>
      <c r="IT132" s="144"/>
      <c r="IU132" s="144"/>
      <c r="IV132" s="144"/>
    </row>
    <row r="133" spans="1:256">
      <c r="A133" s="629"/>
      <c r="B133" s="632"/>
      <c r="C133" s="174" t="s">
        <v>2</v>
      </c>
      <c r="D133" s="176">
        <f>D131+D132</f>
        <v>3000000</v>
      </c>
      <c r="E133" s="177">
        <f t="shared" ref="E133:P133" si="49">E131+E132</f>
        <v>0</v>
      </c>
      <c r="F133" s="177">
        <f t="shared" si="49"/>
        <v>0</v>
      </c>
      <c r="G133" s="177">
        <f t="shared" si="49"/>
        <v>0</v>
      </c>
      <c r="H133" s="177">
        <f t="shared" si="49"/>
        <v>0</v>
      </c>
      <c r="I133" s="177">
        <f t="shared" si="49"/>
        <v>0</v>
      </c>
      <c r="J133" s="177">
        <f t="shared" si="49"/>
        <v>0</v>
      </c>
      <c r="K133" s="177">
        <f t="shared" si="49"/>
        <v>0</v>
      </c>
      <c r="L133" s="177">
        <f t="shared" si="49"/>
        <v>0</v>
      </c>
      <c r="M133" s="177">
        <f t="shared" si="49"/>
        <v>3000000</v>
      </c>
      <c r="N133" s="177">
        <f t="shared" si="49"/>
        <v>0</v>
      </c>
      <c r="O133" s="177">
        <f t="shared" si="49"/>
        <v>0</v>
      </c>
      <c r="P133" s="177">
        <f t="shared" si="49"/>
        <v>3000000</v>
      </c>
      <c r="Q133" s="178"/>
      <c r="R133" s="178"/>
      <c r="S133" s="178"/>
      <c r="T133" s="178"/>
      <c r="U133" s="178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  <c r="IJ133" s="144"/>
      <c r="IK133" s="144"/>
      <c r="IL133" s="144"/>
      <c r="IM133" s="144"/>
      <c r="IN133" s="144"/>
      <c r="IO133" s="144"/>
      <c r="IP133" s="144"/>
      <c r="IQ133" s="144"/>
      <c r="IR133" s="144"/>
      <c r="IS133" s="144"/>
      <c r="IT133" s="144"/>
      <c r="IU133" s="144"/>
      <c r="IV133" s="144"/>
    </row>
    <row r="134" spans="1:256" ht="15">
      <c r="A134" s="621" t="s">
        <v>53</v>
      </c>
      <c r="B134" s="624" t="s">
        <v>54</v>
      </c>
      <c r="C134" s="179" t="s">
        <v>0</v>
      </c>
      <c r="D134" s="170">
        <f t="shared" ref="D134:P135" si="50">D137+D140+D143+D146+D152+D149</f>
        <v>235026963</v>
      </c>
      <c r="E134" s="171">
        <f t="shared" si="50"/>
        <v>226383963</v>
      </c>
      <c r="F134" s="171">
        <f t="shared" si="50"/>
        <v>140171301</v>
      </c>
      <c r="G134" s="171">
        <f t="shared" si="50"/>
        <v>78241655</v>
      </c>
      <c r="H134" s="171">
        <f t="shared" si="50"/>
        <v>61929646</v>
      </c>
      <c r="I134" s="171">
        <f t="shared" si="50"/>
        <v>140000</v>
      </c>
      <c r="J134" s="171">
        <f t="shared" si="50"/>
        <v>2172800</v>
      </c>
      <c r="K134" s="171">
        <f t="shared" si="50"/>
        <v>83899862</v>
      </c>
      <c r="L134" s="171">
        <f t="shared" si="50"/>
        <v>0</v>
      </c>
      <c r="M134" s="171">
        <f t="shared" si="50"/>
        <v>8643000</v>
      </c>
      <c r="N134" s="171">
        <f t="shared" si="50"/>
        <v>8643000</v>
      </c>
      <c r="O134" s="171">
        <f t="shared" si="50"/>
        <v>100000</v>
      </c>
      <c r="P134" s="171">
        <f t="shared" si="50"/>
        <v>0</v>
      </c>
      <c r="Q134" s="184"/>
      <c r="R134" s="184"/>
      <c r="S134" s="184"/>
      <c r="T134" s="184"/>
      <c r="U134" s="184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5"/>
      <c r="EA134" s="185"/>
      <c r="EB134" s="185"/>
      <c r="EC134" s="185"/>
      <c r="ED134" s="185"/>
      <c r="EE134" s="185"/>
      <c r="EF134" s="185"/>
      <c r="EG134" s="185"/>
      <c r="EH134" s="185"/>
      <c r="EI134" s="185"/>
      <c r="EJ134" s="185"/>
      <c r="EK134" s="185"/>
      <c r="EL134" s="185"/>
      <c r="EM134" s="185"/>
      <c r="EN134" s="185"/>
      <c r="EO134" s="185"/>
      <c r="EP134" s="185"/>
      <c r="EQ134" s="185"/>
      <c r="ER134" s="185"/>
      <c r="ES134" s="185"/>
      <c r="ET134" s="185"/>
      <c r="EU134" s="185"/>
      <c r="EV134" s="185"/>
      <c r="EW134" s="185"/>
      <c r="EX134" s="185"/>
      <c r="EY134" s="185"/>
      <c r="EZ134" s="185"/>
      <c r="FA134" s="185"/>
      <c r="FB134" s="185"/>
      <c r="FC134" s="185"/>
      <c r="FD134" s="185"/>
      <c r="FE134" s="185"/>
      <c r="FF134" s="185"/>
      <c r="FG134" s="185"/>
      <c r="FH134" s="185"/>
      <c r="FI134" s="185"/>
      <c r="FJ134" s="185"/>
      <c r="FK134" s="185"/>
      <c r="FL134" s="185"/>
      <c r="FM134" s="185"/>
      <c r="FN134" s="185"/>
      <c r="FO134" s="185"/>
      <c r="FP134" s="185"/>
      <c r="FQ134" s="185"/>
      <c r="FR134" s="185"/>
      <c r="FS134" s="185"/>
      <c r="FT134" s="185"/>
      <c r="FU134" s="185"/>
      <c r="FV134" s="185"/>
      <c r="FW134" s="185"/>
      <c r="FX134" s="185"/>
      <c r="FY134" s="185"/>
      <c r="FZ134" s="185"/>
      <c r="GA134" s="185"/>
      <c r="GB134" s="185"/>
      <c r="GC134" s="185"/>
      <c r="GD134" s="185"/>
      <c r="GE134" s="185"/>
      <c r="GF134" s="185"/>
      <c r="GG134" s="185"/>
      <c r="GH134" s="185"/>
      <c r="GI134" s="185"/>
      <c r="GJ134" s="185"/>
      <c r="GK134" s="185"/>
      <c r="GL134" s="185"/>
      <c r="GM134" s="185"/>
      <c r="GN134" s="185"/>
      <c r="GO134" s="185"/>
      <c r="GP134" s="185"/>
      <c r="GQ134" s="185"/>
      <c r="GR134" s="185"/>
      <c r="GS134" s="185"/>
      <c r="GT134" s="185"/>
      <c r="GU134" s="185"/>
      <c r="GV134" s="185"/>
      <c r="GW134" s="185"/>
      <c r="GX134" s="185"/>
      <c r="GY134" s="185"/>
      <c r="GZ134" s="185"/>
      <c r="HA134" s="185"/>
      <c r="HB134" s="185"/>
      <c r="HC134" s="185"/>
      <c r="HD134" s="185"/>
      <c r="HE134" s="185"/>
      <c r="HF134" s="185"/>
      <c r="HG134" s="185"/>
      <c r="HH134" s="185"/>
      <c r="HI134" s="185"/>
      <c r="HJ134" s="185"/>
      <c r="HK134" s="185"/>
      <c r="HL134" s="185"/>
      <c r="HM134" s="185"/>
      <c r="HN134" s="185"/>
      <c r="HO134" s="185"/>
      <c r="HP134" s="185"/>
      <c r="HQ134" s="185"/>
      <c r="HR134" s="185"/>
      <c r="HS134" s="185"/>
      <c r="HT134" s="185"/>
      <c r="HU134" s="185"/>
      <c r="HV134" s="185"/>
      <c r="HW134" s="185"/>
      <c r="HX134" s="185"/>
      <c r="HY134" s="185"/>
      <c r="HZ134" s="185"/>
      <c r="IA134" s="185"/>
      <c r="IB134" s="185"/>
      <c r="IC134" s="185"/>
      <c r="ID134" s="185"/>
      <c r="IE134" s="185"/>
      <c r="IF134" s="185"/>
      <c r="IG134" s="185"/>
      <c r="IH134" s="185"/>
      <c r="II134" s="185"/>
      <c r="IJ134" s="185"/>
      <c r="IK134" s="185"/>
      <c r="IL134" s="185"/>
      <c r="IM134" s="185"/>
      <c r="IN134" s="185"/>
      <c r="IO134" s="185"/>
      <c r="IP134" s="185"/>
      <c r="IQ134" s="185"/>
      <c r="IR134" s="185"/>
      <c r="IS134" s="185"/>
      <c r="IT134" s="185"/>
      <c r="IU134" s="185"/>
      <c r="IV134" s="185"/>
    </row>
    <row r="135" spans="1:256" ht="15">
      <c r="A135" s="622"/>
      <c r="B135" s="625"/>
      <c r="C135" s="179" t="s">
        <v>1</v>
      </c>
      <c r="D135" s="170">
        <f t="shared" si="50"/>
        <v>1000000</v>
      </c>
      <c r="E135" s="171">
        <f t="shared" si="50"/>
        <v>1000000</v>
      </c>
      <c r="F135" s="171">
        <f t="shared" si="50"/>
        <v>1000000</v>
      </c>
      <c r="G135" s="171">
        <f t="shared" si="50"/>
        <v>0</v>
      </c>
      <c r="H135" s="171">
        <f t="shared" si="50"/>
        <v>1000000</v>
      </c>
      <c r="I135" s="171">
        <f t="shared" si="50"/>
        <v>0</v>
      </c>
      <c r="J135" s="171">
        <f t="shared" si="50"/>
        <v>0</v>
      </c>
      <c r="K135" s="171">
        <f t="shared" si="50"/>
        <v>0</v>
      </c>
      <c r="L135" s="171">
        <f t="shared" si="50"/>
        <v>0</v>
      </c>
      <c r="M135" s="171">
        <f t="shared" si="50"/>
        <v>0</v>
      </c>
      <c r="N135" s="171">
        <f t="shared" si="50"/>
        <v>0</v>
      </c>
      <c r="O135" s="171">
        <f t="shared" si="50"/>
        <v>0</v>
      </c>
      <c r="P135" s="171">
        <f t="shared" si="50"/>
        <v>0</v>
      </c>
      <c r="Q135" s="184"/>
      <c r="R135" s="184"/>
      <c r="S135" s="184"/>
      <c r="T135" s="184"/>
      <c r="U135" s="184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185"/>
      <c r="GA135" s="185"/>
      <c r="GB135" s="185"/>
      <c r="GC135" s="185"/>
      <c r="GD135" s="185"/>
      <c r="GE135" s="185"/>
      <c r="GF135" s="185"/>
      <c r="GG135" s="185"/>
      <c r="GH135" s="185"/>
      <c r="GI135" s="185"/>
      <c r="GJ135" s="185"/>
      <c r="GK135" s="185"/>
      <c r="GL135" s="185"/>
      <c r="GM135" s="185"/>
      <c r="GN135" s="185"/>
      <c r="GO135" s="185"/>
      <c r="GP135" s="185"/>
      <c r="GQ135" s="185"/>
      <c r="GR135" s="185"/>
      <c r="GS135" s="185"/>
      <c r="GT135" s="185"/>
      <c r="GU135" s="185"/>
      <c r="GV135" s="185"/>
      <c r="GW135" s="185"/>
      <c r="GX135" s="185"/>
      <c r="GY135" s="185"/>
      <c r="GZ135" s="185"/>
      <c r="HA135" s="185"/>
      <c r="HB135" s="185"/>
      <c r="HC135" s="185"/>
      <c r="HD135" s="185"/>
      <c r="HE135" s="185"/>
      <c r="HF135" s="185"/>
      <c r="HG135" s="185"/>
      <c r="HH135" s="185"/>
      <c r="HI135" s="185"/>
      <c r="HJ135" s="185"/>
      <c r="HK135" s="185"/>
      <c r="HL135" s="185"/>
      <c r="HM135" s="185"/>
      <c r="HN135" s="185"/>
      <c r="HO135" s="185"/>
      <c r="HP135" s="185"/>
      <c r="HQ135" s="185"/>
      <c r="HR135" s="185"/>
      <c r="HS135" s="185"/>
      <c r="HT135" s="185"/>
      <c r="HU135" s="185"/>
      <c r="HV135" s="185"/>
      <c r="HW135" s="185"/>
      <c r="HX135" s="185"/>
      <c r="HY135" s="185"/>
      <c r="HZ135" s="185"/>
      <c r="IA135" s="185"/>
      <c r="IB135" s="185"/>
      <c r="IC135" s="185"/>
      <c r="ID135" s="185"/>
      <c r="IE135" s="185"/>
      <c r="IF135" s="185"/>
      <c r="IG135" s="185"/>
      <c r="IH135" s="185"/>
      <c r="II135" s="185"/>
      <c r="IJ135" s="185"/>
      <c r="IK135" s="185"/>
      <c r="IL135" s="185"/>
      <c r="IM135" s="185"/>
      <c r="IN135" s="185"/>
      <c r="IO135" s="185"/>
      <c r="IP135" s="185"/>
      <c r="IQ135" s="185"/>
      <c r="IR135" s="185"/>
      <c r="IS135" s="185"/>
      <c r="IT135" s="185"/>
      <c r="IU135" s="185"/>
      <c r="IV135" s="185"/>
    </row>
    <row r="136" spans="1:256" ht="15">
      <c r="A136" s="623"/>
      <c r="B136" s="626"/>
      <c r="C136" s="179" t="s">
        <v>2</v>
      </c>
      <c r="D136" s="170">
        <f>D134+D135</f>
        <v>236026963</v>
      </c>
      <c r="E136" s="171">
        <f t="shared" ref="E136:P136" si="51">E134+E135</f>
        <v>227383963</v>
      </c>
      <c r="F136" s="171">
        <f t="shared" si="51"/>
        <v>141171301</v>
      </c>
      <c r="G136" s="171">
        <f t="shared" si="51"/>
        <v>78241655</v>
      </c>
      <c r="H136" s="171">
        <f t="shared" si="51"/>
        <v>62929646</v>
      </c>
      <c r="I136" s="171">
        <f t="shared" si="51"/>
        <v>140000</v>
      </c>
      <c r="J136" s="171">
        <f t="shared" si="51"/>
        <v>2172800</v>
      </c>
      <c r="K136" s="171">
        <f t="shared" si="51"/>
        <v>83899862</v>
      </c>
      <c r="L136" s="171">
        <f t="shared" si="51"/>
        <v>0</v>
      </c>
      <c r="M136" s="171">
        <f t="shared" si="51"/>
        <v>8643000</v>
      </c>
      <c r="N136" s="171">
        <f t="shared" si="51"/>
        <v>8643000</v>
      </c>
      <c r="O136" s="171">
        <f t="shared" si="51"/>
        <v>100000</v>
      </c>
      <c r="P136" s="171">
        <f t="shared" si="51"/>
        <v>0</v>
      </c>
      <c r="Q136" s="184"/>
      <c r="R136" s="184"/>
      <c r="S136" s="184"/>
      <c r="T136" s="184"/>
      <c r="U136" s="184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185"/>
      <c r="DU136" s="185"/>
      <c r="DV136" s="185"/>
      <c r="DW136" s="185"/>
      <c r="DX136" s="185"/>
      <c r="DY136" s="185"/>
      <c r="DZ136" s="185"/>
      <c r="EA136" s="185"/>
      <c r="EB136" s="185"/>
      <c r="EC136" s="185"/>
      <c r="ED136" s="185"/>
      <c r="EE136" s="185"/>
      <c r="EF136" s="185"/>
      <c r="EG136" s="185"/>
      <c r="EH136" s="185"/>
      <c r="EI136" s="185"/>
      <c r="EJ136" s="185"/>
      <c r="EK136" s="185"/>
      <c r="EL136" s="185"/>
      <c r="EM136" s="185"/>
      <c r="EN136" s="185"/>
      <c r="EO136" s="185"/>
      <c r="EP136" s="185"/>
      <c r="EQ136" s="185"/>
      <c r="ER136" s="185"/>
      <c r="ES136" s="185"/>
      <c r="ET136" s="185"/>
      <c r="EU136" s="185"/>
      <c r="EV136" s="185"/>
      <c r="EW136" s="185"/>
      <c r="EX136" s="185"/>
      <c r="EY136" s="185"/>
      <c r="EZ136" s="185"/>
      <c r="FA136" s="185"/>
      <c r="FB136" s="185"/>
      <c r="FC136" s="185"/>
      <c r="FD136" s="185"/>
      <c r="FE136" s="185"/>
      <c r="FF136" s="185"/>
      <c r="FG136" s="185"/>
      <c r="FH136" s="185"/>
      <c r="FI136" s="185"/>
      <c r="FJ136" s="185"/>
      <c r="FK136" s="185"/>
      <c r="FL136" s="185"/>
      <c r="FM136" s="185"/>
      <c r="FN136" s="185"/>
      <c r="FO136" s="185"/>
      <c r="FP136" s="185"/>
      <c r="FQ136" s="185"/>
      <c r="FR136" s="185"/>
      <c r="FS136" s="185"/>
      <c r="FT136" s="185"/>
      <c r="FU136" s="185"/>
      <c r="FV136" s="185"/>
      <c r="FW136" s="185"/>
      <c r="FX136" s="185"/>
      <c r="FY136" s="185"/>
      <c r="FZ136" s="185"/>
      <c r="GA136" s="185"/>
      <c r="GB136" s="185"/>
      <c r="GC136" s="185"/>
      <c r="GD136" s="185"/>
      <c r="GE136" s="185"/>
      <c r="GF136" s="185"/>
      <c r="GG136" s="185"/>
      <c r="GH136" s="185"/>
      <c r="GI136" s="185"/>
      <c r="GJ136" s="185"/>
      <c r="GK136" s="185"/>
      <c r="GL136" s="185"/>
      <c r="GM136" s="185"/>
      <c r="GN136" s="185"/>
      <c r="GO136" s="185"/>
      <c r="GP136" s="185"/>
      <c r="GQ136" s="185"/>
      <c r="GR136" s="185"/>
      <c r="GS136" s="185"/>
      <c r="GT136" s="185"/>
      <c r="GU136" s="185"/>
      <c r="GV136" s="185"/>
      <c r="GW136" s="185"/>
      <c r="GX136" s="185"/>
      <c r="GY136" s="185"/>
      <c r="GZ136" s="185"/>
      <c r="HA136" s="185"/>
      <c r="HB136" s="185"/>
      <c r="HC136" s="185"/>
      <c r="HD136" s="185"/>
      <c r="HE136" s="185"/>
      <c r="HF136" s="185"/>
      <c r="HG136" s="185"/>
      <c r="HH136" s="185"/>
      <c r="HI136" s="185"/>
      <c r="HJ136" s="185"/>
      <c r="HK136" s="185"/>
      <c r="HL136" s="185"/>
      <c r="HM136" s="185"/>
      <c r="HN136" s="185"/>
      <c r="HO136" s="185"/>
      <c r="HP136" s="185"/>
      <c r="HQ136" s="185"/>
      <c r="HR136" s="185"/>
      <c r="HS136" s="185"/>
      <c r="HT136" s="185"/>
      <c r="HU136" s="185"/>
      <c r="HV136" s="185"/>
      <c r="HW136" s="185"/>
      <c r="HX136" s="185"/>
      <c r="HY136" s="185"/>
      <c r="HZ136" s="185"/>
      <c r="IA136" s="185"/>
      <c r="IB136" s="185"/>
      <c r="IC136" s="185"/>
      <c r="ID136" s="185"/>
      <c r="IE136" s="185"/>
      <c r="IF136" s="185"/>
      <c r="IG136" s="185"/>
      <c r="IH136" s="185"/>
      <c r="II136" s="185"/>
      <c r="IJ136" s="185"/>
      <c r="IK136" s="185"/>
      <c r="IL136" s="185"/>
      <c r="IM136" s="185"/>
      <c r="IN136" s="185"/>
      <c r="IO136" s="185"/>
      <c r="IP136" s="185"/>
      <c r="IQ136" s="185"/>
      <c r="IR136" s="185"/>
      <c r="IS136" s="185"/>
      <c r="IT136" s="185"/>
      <c r="IU136" s="185"/>
      <c r="IV136" s="185"/>
    </row>
    <row r="137" spans="1:256" hidden="1">
      <c r="A137" s="627" t="s">
        <v>195</v>
      </c>
      <c r="B137" s="630" t="s">
        <v>196</v>
      </c>
      <c r="C137" s="174" t="s">
        <v>0</v>
      </c>
      <c r="D137" s="176">
        <f t="shared" ref="D137:D153" si="52">E137+M137</f>
        <v>2432000</v>
      </c>
      <c r="E137" s="177">
        <f t="shared" ref="E137:E153" si="53">F137+I137+J137+K137+L137</f>
        <v>2432000</v>
      </c>
      <c r="F137" s="177">
        <f t="shared" ref="F137:F153" si="54">G137+H137</f>
        <v>892000</v>
      </c>
      <c r="G137" s="177">
        <v>109500</v>
      </c>
      <c r="H137" s="177">
        <v>782500</v>
      </c>
      <c r="I137" s="177">
        <v>0</v>
      </c>
      <c r="J137" s="177">
        <v>1540000</v>
      </c>
      <c r="K137" s="177">
        <v>0</v>
      </c>
      <c r="L137" s="177">
        <v>0</v>
      </c>
      <c r="M137" s="177">
        <f t="shared" ref="M137:M153" si="55">N137+P137</f>
        <v>0</v>
      </c>
      <c r="N137" s="177">
        <v>0</v>
      </c>
      <c r="O137" s="177">
        <v>0</v>
      </c>
      <c r="P137" s="177">
        <v>0</v>
      </c>
      <c r="Q137" s="178"/>
      <c r="R137" s="178"/>
      <c r="S137" s="178"/>
      <c r="T137" s="178"/>
      <c r="U137" s="178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</row>
    <row r="138" spans="1:256" hidden="1">
      <c r="A138" s="628"/>
      <c r="B138" s="631"/>
      <c r="C138" s="174" t="s">
        <v>1</v>
      </c>
      <c r="D138" s="176">
        <f t="shared" si="52"/>
        <v>0</v>
      </c>
      <c r="E138" s="177">
        <f t="shared" si="53"/>
        <v>0</v>
      </c>
      <c r="F138" s="177">
        <f t="shared" si="54"/>
        <v>0</v>
      </c>
      <c r="G138" s="177"/>
      <c r="H138" s="177"/>
      <c r="I138" s="177"/>
      <c r="J138" s="177"/>
      <c r="K138" s="177"/>
      <c r="L138" s="177"/>
      <c r="M138" s="177">
        <f t="shared" si="55"/>
        <v>0</v>
      </c>
      <c r="N138" s="177"/>
      <c r="O138" s="177"/>
      <c r="P138" s="177"/>
      <c r="Q138" s="178"/>
      <c r="R138" s="178"/>
      <c r="S138" s="178"/>
      <c r="T138" s="178"/>
      <c r="U138" s="178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  <c r="IJ138" s="144"/>
      <c r="IK138" s="144"/>
      <c r="IL138" s="144"/>
      <c r="IM138" s="144"/>
      <c r="IN138" s="144"/>
      <c r="IO138" s="144"/>
      <c r="IP138" s="144"/>
      <c r="IQ138" s="144"/>
      <c r="IR138" s="144"/>
      <c r="IS138" s="144"/>
      <c r="IT138" s="144"/>
      <c r="IU138" s="144"/>
      <c r="IV138" s="144"/>
    </row>
    <row r="139" spans="1:256" hidden="1">
      <c r="A139" s="629"/>
      <c r="B139" s="632"/>
      <c r="C139" s="174" t="s">
        <v>2</v>
      </c>
      <c r="D139" s="176">
        <f>D137+D138</f>
        <v>2432000</v>
      </c>
      <c r="E139" s="177">
        <f t="shared" ref="E139:P139" si="56">E137+E138</f>
        <v>2432000</v>
      </c>
      <c r="F139" s="177">
        <f t="shared" si="56"/>
        <v>892000</v>
      </c>
      <c r="G139" s="177">
        <f t="shared" si="56"/>
        <v>109500</v>
      </c>
      <c r="H139" s="177">
        <f t="shared" si="56"/>
        <v>782500</v>
      </c>
      <c r="I139" s="177">
        <f t="shared" si="56"/>
        <v>0</v>
      </c>
      <c r="J139" s="177">
        <f t="shared" si="56"/>
        <v>1540000</v>
      </c>
      <c r="K139" s="177">
        <f t="shared" si="56"/>
        <v>0</v>
      </c>
      <c r="L139" s="177">
        <f t="shared" si="56"/>
        <v>0</v>
      </c>
      <c r="M139" s="177">
        <f t="shared" si="56"/>
        <v>0</v>
      </c>
      <c r="N139" s="177">
        <f t="shared" si="56"/>
        <v>0</v>
      </c>
      <c r="O139" s="177">
        <f t="shared" si="56"/>
        <v>0</v>
      </c>
      <c r="P139" s="177">
        <f t="shared" si="56"/>
        <v>0</v>
      </c>
      <c r="Q139" s="178"/>
      <c r="R139" s="178"/>
      <c r="S139" s="178"/>
      <c r="T139" s="178"/>
      <c r="U139" s="178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  <c r="IJ139" s="144"/>
      <c r="IK139" s="144"/>
      <c r="IL139" s="144"/>
      <c r="IM139" s="144"/>
      <c r="IN139" s="144"/>
      <c r="IO139" s="144"/>
      <c r="IP139" s="144"/>
      <c r="IQ139" s="144"/>
      <c r="IR139" s="144"/>
      <c r="IS139" s="144"/>
      <c r="IT139" s="144"/>
      <c r="IU139" s="144"/>
      <c r="IV139" s="144"/>
    </row>
    <row r="140" spans="1:256" hidden="1">
      <c r="A140" s="627" t="s">
        <v>197</v>
      </c>
      <c r="B140" s="630" t="s">
        <v>198</v>
      </c>
      <c r="C140" s="174" t="s">
        <v>0</v>
      </c>
      <c r="D140" s="176">
        <f t="shared" si="52"/>
        <v>171931579</v>
      </c>
      <c r="E140" s="177">
        <f t="shared" si="53"/>
        <v>163288579</v>
      </c>
      <c r="F140" s="177">
        <f t="shared" si="54"/>
        <v>100723131</v>
      </c>
      <c r="G140" s="177">
        <v>77211255</v>
      </c>
      <c r="H140" s="177">
        <v>23511876</v>
      </c>
      <c r="I140" s="177">
        <v>0</v>
      </c>
      <c r="J140" s="177">
        <v>191800</v>
      </c>
      <c r="K140" s="177">
        <f>53102601-O140+9371047</f>
        <v>62373648</v>
      </c>
      <c r="L140" s="177">
        <v>0</v>
      </c>
      <c r="M140" s="177">
        <f t="shared" si="55"/>
        <v>8643000</v>
      </c>
      <c r="N140" s="177">
        <v>8643000</v>
      </c>
      <c r="O140" s="177">
        <f>85000+15000</f>
        <v>100000</v>
      </c>
      <c r="P140" s="177">
        <v>0</v>
      </c>
      <c r="Q140" s="178"/>
      <c r="R140" s="178"/>
      <c r="S140" s="178"/>
      <c r="T140" s="178"/>
      <c r="U140" s="178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  <c r="HW140" s="144"/>
      <c r="HX140" s="144"/>
      <c r="HY140" s="144"/>
      <c r="HZ140" s="144"/>
      <c r="IA140" s="144"/>
      <c r="IB140" s="144"/>
      <c r="IC140" s="144"/>
      <c r="ID140" s="144"/>
      <c r="IE140" s="144"/>
      <c r="IF140" s="144"/>
      <c r="IG140" s="144"/>
      <c r="IH140" s="144"/>
      <c r="II140" s="144"/>
      <c r="IJ140" s="144"/>
      <c r="IK140" s="144"/>
      <c r="IL140" s="144"/>
      <c r="IM140" s="144"/>
      <c r="IN140" s="144"/>
      <c r="IO140" s="144"/>
      <c r="IP140" s="144"/>
      <c r="IQ140" s="144"/>
      <c r="IR140" s="144"/>
      <c r="IS140" s="144"/>
      <c r="IT140" s="144"/>
      <c r="IU140" s="144"/>
      <c r="IV140" s="144"/>
    </row>
    <row r="141" spans="1:256" hidden="1">
      <c r="A141" s="628"/>
      <c r="B141" s="631"/>
      <c r="C141" s="174" t="s">
        <v>1</v>
      </c>
      <c r="D141" s="176">
        <f t="shared" si="52"/>
        <v>0</v>
      </c>
      <c r="E141" s="177">
        <f t="shared" si="53"/>
        <v>0</v>
      </c>
      <c r="F141" s="177">
        <f t="shared" si="54"/>
        <v>0</v>
      </c>
      <c r="G141" s="177"/>
      <c r="H141" s="177"/>
      <c r="I141" s="177"/>
      <c r="J141" s="177"/>
      <c r="K141" s="177"/>
      <c r="L141" s="177"/>
      <c r="M141" s="177">
        <f t="shared" si="55"/>
        <v>0</v>
      </c>
      <c r="N141" s="177"/>
      <c r="O141" s="177"/>
      <c r="P141" s="177"/>
      <c r="Q141" s="178"/>
      <c r="R141" s="178"/>
      <c r="S141" s="178"/>
      <c r="T141" s="178"/>
      <c r="U141" s="178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  <c r="IL141" s="144"/>
      <c r="IM141" s="144"/>
      <c r="IN141" s="144"/>
      <c r="IO141" s="144"/>
      <c r="IP141" s="144"/>
      <c r="IQ141" s="144"/>
      <c r="IR141" s="144"/>
      <c r="IS141" s="144"/>
      <c r="IT141" s="144"/>
      <c r="IU141" s="144"/>
      <c r="IV141" s="144"/>
    </row>
    <row r="142" spans="1:256" hidden="1">
      <c r="A142" s="629"/>
      <c r="B142" s="632"/>
      <c r="C142" s="174" t="s">
        <v>2</v>
      </c>
      <c r="D142" s="176">
        <f>D140+D141</f>
        <v>171931579</v>
      </c>
      <c r="E142" s="177">
        <f t="shared" ref="E142:P142" si="57">E140+E141</f>
        <v>163288579</v>
      </c>
      <c r="F142" s="177">
        <f t="shared" si="57"/>
        <v>100723131</v>
      </c>
      <c r="G142" s="177">
        <f t="shared" si="57"/>
        <v>77211255</v>
      </c>
      <c r="H142" s="177">
        <f t="shared" si="57"/>
        <v>23511876</v>
      </c>
      <c r="I142" s="177">
        <f t="shared" si="57"/>
        <v>0</v>
      </c>
      <c r="J142" s="177">
        <f t="shared" si="57"/>
        <v>191800</v>
      </c>
      <c r="K142" s="177">
        <f t="shared" si="57"/>
        <v>62373648</v>
      </c>
      <c r="L142" s="177">
        <f t="shared" si="57"/>
        <v>0</v>
      </c>
      <c r="M142" s="177">
        <f t="shared" si="57"/>
        <v>8643000</v>
      </c>
      <c r="N142" s="177">
        <f t="shared" si="57"/>
        <v>8643000</v>
      </c>
      <c r="O142" s="177">
        <f t="shared" si="57"/>
        <v>100000</v>
      </c>
      <c r="P142" s="177">
        <f t="shared" si="57"/>
        <v>0</v>
      </c>
      <c r="Q142" s="178"/>
      <c r="R142" s="178"/>
      <c r="S142" s="178"/>
      <c r="T142" s="178"/>
      <c r="U142" s="178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  <c r="FS142" s="144"/>
      <c r="FT142" s="144"/>
      <c r="FU142" s="144"/>
      <c r="FV142" s="144"/>
      <c r="FW142" s="144"/>
      <c r="FX142" s="144"/>
      <c r="FY142" s="144"/>
      <c r="FZ142" s="144"/>
      <c r="GA142" s="144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  <c r="HD142" s="144"/>
      <c r="HE142" s="144"/>
      <c r="HF142" s="144"/>
      <c r="HG142" s="144"/>
      <c r="HH142" s="144"/>
      <c r="HI142" s="144"/>
      <c r="HJ142" s="144"/>
      <c r="HK142" s="144"/>
      <c r="HL142" s="144"/>
      <c r="HM142" s="144"/>
      <c r="HN142" s="144"/>
      <c r="HO142" s="144"/>
      <c r="HP142" s="144"/>
      <c r="HQ142" s="144"/>
      <c r="HR142" s="144"/>
      <c r="HS142" s="144"/>
      <c r="HT142" s="144"/>
      <c r="HU142" s="144"/>
      <c r="HV142" s="144"/>
      <c r="HW142" s="144"/>
      <c r="HX142" s="144"/>
      <c r="HY142" s="144"/>
      <c r="HZ142" s="144"/>
      <c r="IA142" s="144"/>
      <c r="IB142" s="144"/>
      <c r="IC142" s="144"/>
      <c r="ID142" s="144"/>
      <c r="IE142" s="144"/>
      <c r="IF142" s="144"/>
      <c r="IG142" s="144"/>
      <c r="IH142" s="144"/>
      <c r="II142" s="144"/>
      <c r="IJ142" s="144"/>
      <c r="IK142" s="144"/>
      <c r="IL142" s="144"/>
      <c r="IM142" s="144"/>
      <c r="IN142" s="144"/>
      <c r="IO142" s="144"/>
      <c r="IP142" s="144"/>
      <c r="IQ142" s="144"/>
      <c r="IR142" s="144"/>
      <c r="IS142" s="144"/>
      <c r="IT142" s="144"/>
      <c r="IU142" s="144"/>
      <c r="IV142" s="144"/>
    </row>
    <row r="143" spans="1:256" hidden="1">
      <c r="A143" s="627" t="s">
        <v>199</v>
      </c>
      <c r="B143" s="630" t="s">
        <v>200</v>
      </c>
      <c r="C143" s="174" t="s">
        <v>0</v>
      </c>
      <c r="D143" s="166">
        <f t="shared" si="52"/>
        <v>710000</v>
      </c>
      <c r="E143" s="167">
        <f t="shared" si="53"/>
        <v>710000</v>
      </c>
      <c r="F143" s="167">
        <f t="shared" si="54"/>
        <v>710000</v>
      </c>
      <c r="G143" s="167">
        <v>3000</v>
      </c>
      <c r="H143" s="167">
        <f>710000-3000</f>
        <v>707000</v>
      </c>
      <c r="I143" s="167">
        <v>0</v>
      </c>
      <c r="J143" s="167">
        <v>0</v>
      </c>
      <c r="K143" s="167">
        <v>0</v>
      </c>
      <c r="L143" s="167">
        <v>0</v>
      </c>
      <c r="M143" s="167">
        <f t="shared" si="55"/>
        <v>0</v>
      </c>
      <c r="N143" s="167">
        <v>0</v>
      </c>
      <c r="O143" s="167">
        <v>0</v>
      </c>
      <c r="P143" s="167">
        <v>0</v>
      </c>
      <c r="Q143" s="168"/>
      <c r="R143" s="168"/>
      <c r="S143" s="168"/>
      <c r="T143" s="168"/>
      <c r="U143" s="16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  <c r="HZ143" s="159"/>
      <c r="IA143" s="159"/>
      <c r="IB143" s="159"/>
      <c r="IC143" s="159"/>
      <c r="ID143" s="159"/>
      <c r="IE143" s="159"/>
      <c r="IF143" s="159"/>
      <c r="IG143" s="159"/>
      <c r="IH143" s="159"/>
      <c r="II143" s="159"/>
      <c r="IJ143" s="159"/>
      <c r="IK143" s="159"/>
      <c r="IL143" s="159"/>
      <c r="IM143" s="159"/>
      <c r="IN143" s="159"/>
      <c r="IO143" s="159"/>
      <c r="IP143" s="159"/>
      <c r="IQ143" s="159"/>
      <c r="IR143" s="159"/>
      <c r="IS143" s="159"/>
      <c r="IT143" s="159"/>
      <c r="IU143" s="159"/>
      <c r="IV143" s="159"/>
    </row>
    <row r="144" spans="1:256" hidden="1">
      <c r="A144" s="628"/>
      <c r="B144" s="631"/>
      <c r="C144" s="174" t="s">
        <v>1</v>
      </c>
      <c r="D144" s="166">
        <f t="shared" si="52"/>
        <v>0</v>
      </c>
      <c r="E144" s="167">
        <f t="shared" si="53"/>
        <v>0</v>
      </c>
      <c r="F144" s="167">
        <f t="shared" si="54"/>
        <v>0</v>
      </c>
      <c r="G144" s="167"/>
      <c r="H144" s="167"/>
      <c r="I144" s="167"/>
      <c r="J144" s="167"/>
      <c r="K144" s="167"/>
      <c r="L144" s="167"/>
      <c r="M144" s="167">
        <f t="shared" si="55"/>
        <v>0</v>
      </c>
      <c r="N144" s="167"/>
      <c r="O144" s="167"/>
      <c r="P144" s="167"/>
      <c r="Q144" s="168"/>
      <c r="R144" s="168"/>
      <c r="S144" s="168"/>
      <c r="T144" s="168"/>
      <c r="U144" s="168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  <c r="DH144" s="159"/>
      <c r="DI144" s="159"/>
      <c r="DJ144" s="159"/>
      <c r="DK144" s="159"/>
      <c r="DL144" s="159"/>
      <c r="DM144" s="159"/>
      <c r="DN144" s="159"/>
      <c r="DO144" s="159"/>
      <c r="DP144" s="159"/>
      <c r="DQ144" s="159"/>
      <c r="DR144" s="159"/>
      <c r="DS144" s="159"/>
      <c r="DT144" s="159"/>
      <c r="DU144" s="159"/>
      <c r="DV144" s="159"/>
      <c r="DW144" s="159"/>
      <c r="DX144" s="159"/>
      <c r="DY144" s="159"/>
      <c r="DZ144" s="159"/>
      <c r="EA144" s="159"/>
      <c r="EB144" s="159"/>
      <c r="EC144" s="159"/>
      <c r="ED144" s="159"/>
      <c r="EE144" s="159"/>
      <c r="EF144" s="159"/>
      <c r="EG144" s="159"/>
      <c r="EH144" s="159"/>
      <c r="EI144" s="159"/>
      <c r="EJ144" s="159"/>
      <c r="EK144" s="159"/>
      <c r="EL144" s="159"/>
      <c r="EM144" s="159"/>
      <c r="EN144" s="159"/>
      <c r="EO144" s="159"/>
      <c r="EP144" s="159"/>
      <c r="EQ144" s="159"/>
      <c r="ER144" s="159"/>
      <c r="ES144" s="159"/>
      <c r="ET144" s="159"/>
      <c r="EU144" s="159"/>
      <c r="EV144" s="159"/>
      <c r="EW144" s="159"/>
      <c r="EX144" s="159"/>
      <c r="EY144" s="159"/>
      <c r="EZ144" s="159"/>
      <c r="FA144" s="159"/>
      <c r="FB144" s="159"/>
      <c r="FC144" s="159"/>
      <c r="FD144" s="159"/>
      <c r="FE144" s="159"/>
      <c r="FF144" s="159"/>
      <c r="FG144" s="159"/>
      <c r="FH144" s="159"/>
      <c r="FI144" s="159"/>
      <c r="FJ144" s="159"/>
      <c r="FK144" s="159"/>
      <c r="FL144" s="159"/>
      <c r="FM144" s="159"/>
      <c r="FN144" s="159"/>
      <c r="FO144" s="159"/>
      <c r="FP144" s="159"/>
      <c r="FQ144" s="159"/>
      <c r="FR144" s="159"/>
      <c r="FS144" s="159"/>
      <c r="FT144" s="159"/>
      <c r="FU144" s="159"/>
      <c r="FV144" s="159"/>
      <c r="FW144" s="159"/>
      <c r="FX144" s="159"/>
      <c r="FY144" s="159"/>
      <c r="FZ144" s="159"/>
      <c r="GA144" s="159"/>
      <c r="GB144" s="159"/>
      <c r="GC144" s="159"/>
      <c r="GD144" s="159"/>
      <c r="GE144" s="159"/>
      <c r="GF144" s="159"/>
      <c r="GG144" s="159"/>
      <c r="GH144" s="159"/>
      <c r="GI144" s="159"/>
      <c r="GJ144" s="159"/>
      <c r="GK144" s="159"/>
      <c r="GL144" s="159"/>
      <c r="GM144" s="159"/>
      <c r="GN144" s="159"/>
      <c r="GO144" s="159"/>
      <c r="GP144" s="159"/>
      <c r="GQ144" s="159"/>
      <c r="GR144" s="159"/>
      <c r="GS144" s="159"/>
      <c r="GT144" s="159"/>
      <c r="GU144" s="159"/>
      <c r="GV144" s="159"/>
      <c r="GW144" s="159"/>
      <c r="GX144" s="159"/>
      <c r="GY144" s="159"/>
      <c r="GZ144" s="159"/>
      <c r="HA144" s="159"/>
      <c r="HB144" s="159"/>
      <c r="HC144" s="159"/>
      <c r="HD144" s="159"/>
      <c r="HE144" s="159"/>
      <c r="HF144" s="159"/>
      <c r="HG144" s="159"/>
      <c r="HH144" s="159"/>
      <c r="HI144" s="159"/>
      <c r="HJ144" s="159"/>
      <c r="HK144" s="159"/>
      <c r="HL144" s="159"/>
      <c r="HM144" s="159"/>
      <c r="HN144" s="159"/>
      <c r="HO144" s="159"/>
      <c r="HP144" s="159"/>
      <c r="HQ144" s="159"/>
      <c r="HR144" s="159"/>
      <c r="HS144" s="159"/>
      <c r="HT144" s="159"/>
      <c r="HU144" s="159"/>
      <c r="HV144" s="159"/>
      <c r="HW144" s="159"/>
      <c r="HX144" s="159"/>
      <c r="HY144" s="159"/>
      <c r="HZ144" s="159"/>
      <c r="IA144" s="159"/>
      <c r="IB144" s="159"/>
      <c r="IC144" s="159"/>
      <c r="ID144" s="159"/>
      <c r="IE144" s="159"/>
      <c r="IF144" s="159"/>
      <c r="IG144" s="159"/>
      <c r="IH144" s="159"/>
      <c r="II144" s="159"/>
      <c r="IJ144" s="159"/>
      <c r="IK144" s="159"/>
      <c r="IL144" s="159"/>
      <c r="IM144" s="159"/>
      <c r="IN144" s="159"/>
      <c r="IO144" s="159"/>
      <c r="IP144" s="159"/>
      <c r="IQ144" s="159"/>
      <c r="IR144" s="159"/>
      <c r="IS144" s="159"/>
      <c r="IT144" s="159"/>
      <c r="IU144" s="159"/>
      <c r="IV144" s="159"/>
    </row>
    <row r="145" spans="1:256" hidden="1">
      <c r="A145" s="629"/>
      <c r="B145" s="632"/>
      <c r="C145" s="174" t="s">
        <v>2</v>
      </c>
      <c r="D145" s="166">
        <f>D143+D144</f>
        <v>710000</v>
      </c>
      <c r="E145" s="167">
        <f t="shared" ref="E145:P145" si="58">E143+E144</f>
        <v>710000</v>
      </c>
      <c r="F145" s="167">
        <f t="shared" si="58"/>
        <v>710000</v>
      </c>
      <c r="G145" s="167">
        <f t="shared" si="58"/>
        <v>3000</v>
      </c>
      <c r="H145" s="167">
        <f t="shared" si="58"/>
        <v>707000</v>
      </c>
      <c r="I145" s="167">
        <f t="shared" si="58"/>
        <v>0</v>
      </c>
      <c r="J145" s="167">
        <f t="shared" si="58"/>
        <v>0</v>
      </c>
      <c r="K145" s="167">
        <f t="shared" si="58"/>
        <v>0</v>
      </c>
      <c r="L145" s="167">
        <f t="shared" si="58"/>
        <v>0</v>
      </c>
      <c r="M145" s="167">
        <f t="shared" si="58"/>
        <v>0</v>
      </c>
      <c r="N145" s="167">
        <f t="shared" si="58"/>
        <v>0</v>
      </c>
      <c r="O145" s="167">
        <f t="shared" si="58"/>
        <v>0</v>
      </c>
      <c r="P145" s="167">
        <f t="shared" si="58"/>
        <v>0</v>
      </c>
      <c r="Q145" s="168"/>
      <c r="R145" s="168"/>
      <c r="S145" s="168"/>
      <c r="T145" s="168"/>
      <c r="U145" s="168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  <c r="DH145" s="159"/>
      <c r="DI145" s="159"/>
      <c r="DJ145" s="159"/>
      <c r="DK145" s="159"/>
      <c r="DL145" s="159"/>
      <c r="DM145" s="159"/>
      <c r="DN145" s="159"/>
      <c r="DO145" s="159"/>
      <c r="DP145" s="159"/>
      <c r="DQ145" s="159"/>
      <c r="DR145" s="159"/>
      <c r="DS145" s="159"/>
      <c r="DT145" s="159"/>
      <c r="DU145" s="159"/>
      <c r="DV145" s="159"/>
      <c r="DW145" s="159"/>
      <c r="DX145" s="159"/>
      <c r="DY145" s="159"/>
      <c r="DZ145" s="159"/>
      <c r="EA145" s="159"/>
      <c r="EB145" s="159"/>
      <c r="EC145" s="159"/>
      <c r="ED145" s="159"/>
      <c r="EE145" s="159"/>
      <c r="EF145" s="159"/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59"/>
      <c r="ET145" s="159"/>
      <c r="EU145" s="159"/>
      <c r="EV145" s="159"/>
      <c r="EW145" s="159"/>
      <c r="EX145" s="159"/>
      <c r="EY145" s="159"/>
      <c r="EZ145" s="159"/>
      <c r="FA145" s="159"/>
      <c r="FB145" s="159"/>
      <c r="FC145" s="159"/>
      <c r="FD145" s="159"/>
      <c r="FE145" s="159"/>
      <c r="FF145" s="159"/>
      <c r="FG145" s="159"/>
      <c r="FH145" s="159"/>
      <c r="FI145" s="159"/>
      <c r="FJ145" s="159"/>
      <c r="FK145" s="159"/>
      <c r="FL145" s="159"/>
      <c r="FM145" s="159"/>
      <c r="FN145" s="159"/>
      <c r="FO145" s="159"/>
      <c r="FP145" s="159"/>
      <c r="FQ145" s="159"/>
      <c r="FR145" s="159"/>
      <c r="FS145" s="159"/>
      <c r="FT145" s="159"/>
      <c r="FU145" s="159"/>
      <c r="FV145" s="159"/>
      <c r="FW145" s="159"/>
      <c r="FX145" s="159"/>
      <c r="FY145" s="159"/>
      <c r="FZ145" s="159"/>
      <c r="GA145" s="159"/>
      <c r="GB145" s="159"/>
      <c r="GC145" s="159"/>
      <c r="GD145" s="159"/>
      <c r="GE145" s="159"/>
      <c r="GF145" s="159"/>
      <c r="GG145" s="159"/>
      <c r="GH145" s="159"/>
      <c r="GI145" s="159"/>
      <c r="GJ145" s="159"/>
      <c r="GK145" s="159"/>
      <c r="GL145" s="159"/>
      <c r="GM145" s="159"/>
      <c r="GN145" s="159"/>
      <c r="GO145" s="159"/>
      <c r="GP145" s="159"/>
      <c r="GQ145" s="159"/>
      <c r="GR145" s="159"/>
      <c r="GS145" s="159"/>
      <c r="GT145" s="159"/>
      <c r="GU145" s="159"/>
      <c r="GV145" s="159"/>
      <c r="GW145" s="159"/>
      <c r="GX145" s="159"/>
      <c r="GY145" s="159"/>
      <c r="GZ145" s="159"/>
      <c r="HA145" s="159"/>
      <c r="HB145" s="159"/>
      <c r="HC145" s="159"/>
      <c r="HD145" s="159"/>
      <c r="HE145" s="159"/>
      <c r="HF145" s="159"/>
      <c r="HG145" s="159"/>
      <c r="HH145" s="159"/>
      <c r="HI145" s="159"/>
      <c r="HJ145" s="159"/>
      <c r="HK145" s="159"/>
      <c r="HL145" s="159"/>
      <c r="HM145" s="159"/>
      <c r="HN145" s="159"/>
      <c r="HO145" s="159"/>
      <c r="HP145" s="159"/>
      <c r="HQ145" s="159"/>
      <c r="HR145" s="159"/>
      <c r="HS145" s="159"/>
      <c r="HT145" s="159"/>
      <c r="HU145" s="159"/>
      <c r="HV145" s="159"/>
      <c r="HW145" s="159"/>
      <c r="HX145" s="159"/>
      <c r="HY145" s="159"/>
      <c r="HZ145" s="159"/>
      <c r="IA145" s="159"/>
      <c r="IB145" s="159"/>
      <c r="IC145" s="159"/>
      <c r="ID145" s="159"/>
      <c r="IE145" s="159"/>
      <c r="IF145" s="159"/>
      <c r="IG145" s="159"/>
      <c r="IH145" s="159"/>
      <c r="II145" s="159"/>
      <c r="IJ145" s="159"/>
      <c r="IK145" s="159"/>
      <c r="IL145" s="159"/>
      <c r="IM145" s="159"/>
      <c r="IN145" s="159"/>
      <c r="IO145" s="159"/>
      <c r="IP145" s="159"/>
      <c r="IQ145" s="159"/>
      <c r="IR145" s="159"/>
      <c r="IS145" s="159"/>
      <c r="IT145" s="159"/>
      <c r="IU145" s="159"/>
      <c r="IV145" s="159"/>
    </row>
    <row r="146" spans="1:256" hidden="1">
      <c r="A146" s="627" t="s">
        <v>201</v>
      </c>
      <c r="B146" s="630" t="s">
        <v>202</v>
      </c>
      <c r="C146" s="174" t="s">
        <v>0</v>
      </c>
      <c r="D146" s="176">
        <f t="shared" si="52"/>
        <v>48668915</v>
      </c>
      <c r="E146" s="177">
        <f t="shared" si="53"/>
        <v>48668915</v>
      </c>
      <c r="F146" s="177">
        <f t="shared" si="54"/>
        <v>30970000</v>
      </c>
      <c r="G146" s="177">
        <v>733000</v>
      </c>
      <c r="H146" s="177">
        <v>30237000</v>
      </c>
      <c r="I146" s="177">
        <v>0</v>
      </c>
      <c r="J146" s="177">
        <v>30000</v>
      </c>
      <c r="K146" s="177">
        <v>17668915</v>
      </c>
      <c r="L146" s="177">
        <v>0</v>
      </c>
      <c r="M146" s="177">
        <f t="shared" si="55"/>
        <v>0</v>
      </c>
      <c r="N146" s="177">
        <v>0</v>
      </c>
      <c r="O146" s="177">
        <v>0</v>
      </c>
      <c r="P146" s="177">
        <v>0</v>
      </c>
      <c r="Q146" s="178"/>
      <c r="R146" s="178"/>
      <c r="S146" s="178"/>
      <c r="T146" s="178"/>
      <c r="U146" s="178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  <c r="IJ146" s="144"/>
      <c r="IK146" s="144"/>
      <c r="IL146" s="144"/>
      <c r="IM146" s="144"/>
      <c r="IN146" s="144"/>
      <c r="IO146" s="144"/>
      <c r="IP146" s="144"/>
      <c r="IQ146" s="144"/>
      <c r="IR146" s="144"/>
      <c r="IS146" s="144"/>
      <c r="IT146" s="144"/>
      <c r="IU146" s="144"/>
      <c r="IV146" s="144"/>
    </row>
    <row r="147" spans="1:256" hidden="1">
      <c r="A147" s="628"/>
      <c r="B147" s="631"/>
      <c r="C147" s="174" t="s">
        <v>1</v>
      </c>
      <c r="D147" s="176">
        <f t="shared" si="52"/>
        <v>0</v>
      </c>
      <c r="E147" s="177">
        <f t="shared" si="53"/>
        <v>0</v>
      </c>
      <c r="F147" s="177">
        <f t="shared" si="54"/>
        <v>0</v>
      </c>
      <c r="G147" s="177"/>
      <c r="H147" s="177"/>
      <c r="I147" s="177"/>
      <c r="J147" s="177"/>
      <c r="K147" s="177"/>
      <c r="L147" s="177"/>
      <c r="M147" s="177">
        <f t="shared" si="55"/>
        <v>0</v>
      </c>
      <c r="N147" s="177"/>
      <c r="O147" s="177"/>
      <c r="P147" s="177"/>
      <c r="Q147" s="178"/>
      <c r="R147" s="178"/>
      <c r="S147" s="178"/>
      <c r="T147" s="178"/>
      <c r="U147" s="178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  <c r="IR147" s="144"/>
      <c r="IS147" s="144"/>
      <c r="IT147" s="144"/>
      <c r="IU147" s="144"/>
      <c r="IV147" s="144"/>
    </row>
    <row r="148" spans="1:256" hidden="1">
      <c r="A148" s="629"/>
      <c r="B148" s="632"/>
      <c r="C148" s="174" t="s">
        <v>2</v>
      </c>
      <c r="D148" s="176">
        <f>D146+D147</f>
        <v>48668915</v>
      </c>
      <c r="E148" s="177">
        <f t="shared" ref="E148:P148" si="59">E146+E147</f>
        <v>48668915</v>
      </c>
      <c r="F148" s="177">
        <f t="shared" si="59"/>
        <v>30970000</v>
      </c>
      <c r="G148" s="177">
        <f t="shared" si="59"/>
        <v>733000</v>
      </c>
      <c r="H148" s="177">
        <f t="shared" si="59"/>
        <v>30237000</v>
      </c>
      <c r="I148" s="177">
        <f t="shared" si="59"/>
        <v>0</v>
      </c>
      <c r="J148" s="177">
        <f t="shared" si="59"/>
        <v>30000</v>
      </c>
      <c r="K148" s="177">
        <f t="shared" si="59"/>
        <v>17668915</v>
      </c>
      <c r="L148" s="177">
        <f t="shared" si="59"/>
        <v>0</v>
      </c>
      <c r="M148" s="177">
        <f t="shared" si="59"/>
        <v>0</v>
      </c>
      <c r="N148" s="177">
        <f t="shared" si="59"/>
        <v>0</v>
      </c>
      <c r="O148" s="177">
        <f t="shared" si="59"/>
        <v>0</v>
      </c>
      <c r="P148" s="177">
        <f t="shared" si="59"/>
        <v>0</v>
      </c>
      <c r="Q148" s="178"/>
      <c r="R148" s="178"/>
      <c r="S148" s="178"/>
      <c r="T148" s="178"/>
      <c r="U148" s="178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  <c r="IL148" s="144"/>
      <c r="IM148" s="144"/>
      <c r="IN148" s="144"/>
      <c r="IO148" s="144"/>
      <c r="IP148" s="144"/>
      <c r="IQ148" s="144"/>
      <c r="IR148" s="144"/>
      <c r="IS148" s="144"/>
      <c r="IT148" s="144"/>
      <c r="IU148" s="144"/>
      <c r="IV148" s="144"/>
    </row>
    <row r="149" spans="1:256" hidden="1">
      <c r="A149" s="627" t="s">
        <v>203</v>
      </c>
      <c r="B149" s="645" t="s">
        <v>204</v>
      </c>
      <c r="C149" s="174" t="s">
        <v>0</v>
      </c>
      <c r="D149" s="166">
        <f t="shared" si="52"/>
        <v>202000</v>
      </c>
      <c r="E149" s="167">
        <f t="shared" si="53"/>
        <v>202000</v>
      </c>
      <c r="F149" s="167">
        <f t="shared" si="54"/>
        <v>198000</v>
      </c>
      <c r="G149" s="167">
        <v>141500</v>
      </c>
      <c r="H149" s="167">
        <f>202000-145500</f>
        <v>56500</v>
      </c>
      <c r="I149" s="167">
        <v>0</v>
      </c>
      <c r="J149" s="167">
        <v>4000</v>
      </c>
      <c r="K149" s="167">
        <v>0</v>
      </c>
      <c r="L149" s="167">
        <v>0</v>
      </c>
      <c r="M149" s="167">
        <f t="shared" si="55"/>
        <v>0</v>
      </c>
      <c r="N149" s="167">
        <v>0</v>
      </c>
      <c r="O149" s="167">
        <v>0</v>
      </c>
      <c r="P149" s="167">
        <v>0</v>
      </c>
      <c r="Q149" s="168"/>
      <c r="R149" s="168"/>
      <c r="S149" s="168"/>
      <c r="T149" s="168"/>
      <c r="U149" s="16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  <c r="FF149" s="159"/>
      <c r="FG149" s="159"/>
      <c r="FH149" s="159"/>
      <c r="FI149" s="159"/>
      <c r="FJ149" s="159"/>
      <c r="FK149" s="159"/>
      <c r="FL149" s="159"/>
      <c r="FM149" s="159"/>
      <c r="FN149" s="159"/>
      <c r="FO149" s="159"/>
      <c r="FP149" s="159"/>
      <c r="FQ149" s="159"/>
      <c r="FR149" s="159"/>
      <c r="FS149" s="159"/>
      <c r="FT149" s="159"/>
      <c r="FU149" s="159"/>
      <c r="FV149" s="159"/>
      <c r="FW149" s="159"/>
      <c r="FX149" s="159"/>
      <c r="FY149" s="159"/>
      <c r="FZ149" s="159"/>
      <c r="GA149" s="159"/>
      <c r="GB149" s="159"/>
      <c r="GC149" s="159"/>
      <c r="GD149" s="159"/>
      <c r="GE149" s="159"/>
      <c r="GF149" s="159"/>
      <c r="GG149" s="159"/>
      <c r="GH149" s="159"/>
      <c r="GI149" s="159"/>
      <c r="GJ149" s="159"/>
      <c r="GK149" s="159"/>
      <c r="GL149" s="159"/>
      <c r="GM149" s="159"/>
      <c r="GN149" s="159"/>
      <c r="GO149" s="159"/>
      <c r="GP149" s="159"/>
      <c r="GQ149" s="159"/>
      <c r="GR149" s="159"/>
      <c r="GS149" s="159"/>
      <c r="GT149" s="159"/>
      <c r="GU149" s="159"/>
      <c r="GV149" s="159"/>
      <c r="GW149" s="159"/>
      <c r="GX149" s="159"/>
      <c r="GY149" s="159"/>
      <c r="GZ149" s="15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</row>
    <row r="150" spans="1:256" hidden="1">
      <c r="A150" s="628"/>
      <c r="B150" s="646"/>
      <c r="C150" s="174" t="s">
        <v>1</v>
      </c>
      <c r="D150" s="166">
        <f t="shared" si="52"/>
        <v>0</v>
      </c>
      <c r="E150" s="167">
        <f t="shared" si="53"/>
        <v>0</v>
      </c>
      <c r="F150" s="167">
        <f t="shared" si="54"/>
        <v>0</v>
      </c>
      <c r="G150" s="167"/>
      <c r="H150" s="167"/>
      <c r="I150" s="167"/>
      <c r="J150" s="167"/>
      <c r="K150" s="167"/>
      <c r="L150" s="167"/>
      <c r="M150" s="167">
        <f t="shared" si="55"/>
        <v>0</v>
      </c>
      <c r="N150" s="167"/>
      <c r="O150" s="167"/>
      <c r="P150" s="167"/>
      <c r="Q150" s="168"/>
      <c r="R150" s="168"/>
      <c r="S150" s="168"/>
      <c r="T150" s="168"/>
      <c r="U150" s="168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  <c r="IT150" s="159"/>
      <c r="IU150" s="159"/>
      <c r="IV150" s="159"/>
    </row>
    <row r="151" spans="1:256" hidden="1">
      <c r="A151" s="629"/>
      <c r="B151" s="647"/>
      <c r="C151" s="174" t="s">
        <v>2</v>
      </c>
      <c r="D151" s="166">
        <f>D149+D150</f>
        <v>202000</v>
      </c>
      <c r="E151" s="167">
        <f t="shared" ref="E151:P151" si="60">E149+E150</f>
        <v>202000</v>
      </c>
      <c r="F151" s="167">
        <f t="shared" si="60"/>
        <v>198000</v>
      </c>
      <c r="G151" s="167">
        <f t="shared" si="60"/>
        <v>141500</v>
      </c>
      <c r="H151" s="167">
        <f t="shared" si="60"/>
        <v>56500</v>
      </c>
      <c r="I151" s="167">
        <f t="shared" si="60"/>
        <v>0</v>
      </c>
      <c r="J151" s="167">
        <f t="shared" si="60"/>
        <v>4000</v>
      </c>
      <c r="K151" s="167">
        <f t="shared" si="60"/>
        <v>0</v>
      </c>
      <c r="L151" s="167">
        <f t="shared" si="60"/>
        <v>0</v>
      </c>
      <c r="M151" s="167">
        <f t="shared" si="60"/>
        <v>0</v>
      </c>
      <c r="N151" s="167">
        <f t="shared" si="60"/>
        <v>0</v>
      </c>
      <c r="O151" s="167">
        <f t="shared" si="60"/>
        <v>0</v>
      </c>
      <c r="P151" s="167">
        <f t="shared" si="60"/>
        <v>0</v>
      </c>
      <c r="Q151" s="168"/>
      <c r="R151" s="168"/>
      <c r="S151" s="168"/>
      <c r="T151" s="168"/>
      <c r="U151" s="168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159"/>
      <c r="FO151" s="159"/>
      <c r="FP151" s="159"/>
      <c r="FQ151" s="159"/>
      <c r="FR151" s="159"/>
      <c r="FS151" s="159"/>
      <c r="FT151" s="159"/>
      <c r="FU151" s="159"/>
      <c r="FV151" s="159"/>
      <c r="FW151" s="159"/>
      <c r="FX151" s="159"/>
      <c r="FY151" s="159"/>
      <c r="FZ151" s="159"/>
      <c r="GA151" s="159"/>
      <c r="GB151" s="159"/>
      <c r="GC151" s="159"/>
      <c r="GD151" s="159"/>
      <c r="GE151" s="159"/>
      <c r="GF151" s="159"/>
      <c r="GG151" s="159"/>
      <c r="GH151" s="159"/>
      <c r="GI151" s="159"/>
      <c r="GJ151" s="159"/>
      <c r="GK151" s="159"/>
      <c r="GL151" s="159"/>
      <c r="GM151" s="159"/>
      <c r="GN151" s="159"/>
      <c r="GO151" s="159"/>
      <c r="GP151" s="159"/>
      <c r="GQ151" s="159"/>
      <c r="GR151" s="159"/>
      <c r="GS151" s="159"/>
      <c r="GT151" s="159"/>
      <c r="GU151" s="159"/>
      <c r="GV151" s="159"/>
      <c r="GW151" s="159"/>
      <c r="GX151" s="159"/>
      <c r="GY151" s="159"/>
      <c r="GZ151" s="15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  <c r="HW151" s="159"/>
      <c r="HX151" s="159"/>
      <c r="HY151" s="159"/>
      <c r="HZ151" s="159"/>
      <c r="IA151" s="159"/>
      <c r="IB151" s="159"/>
      <c r="IC151" s="159"/>
      <c r="ID151" s="159"/>
      <c r="IE151" s="159"/>
      <c r="IF151" s="159"/>
      <c r="IG151" s="159"/>
      <c r="IH151" s="159"/>
      <c r="II151" s="159"/>
      <c r="IJ151" s="159"/>
      <c r="IK151" s="159"/>
      <c r="IL151" s="159"/>
      <c r="IM151" s="159"/>
      <c r="IN151" s="159"/>
      <c r="IO151" s="159"/>
      <c r="IP151" s="159"/>
      <c r="IQ151" s="159"/>
      <c r="IR151" s="159"/>
      <c r="IS151" s="159"/>
      <c r="IT151" s="159"/>
      <c r="IU151" s="159"/>
      <c r="IV151" s="159"/>
    </row>
    <row r="152" spans="1:256">
      <c r="A152" s="627" t="s">
        <v>205</v>
      </c>
      <c r="B152" s="630" t="s">
        <v>103</v>
      </c>
      <c r="C152" s="174" t="s">
        <v>0</v>
      </c>
      <c r="D152" s="176">
        <f t="shared" si="52"/>
        <v>11082469</v>
      </c>
      <c r="E152" s="177">
        <f t="shared" si="53"/>
        <v>11082469</v>
      </c>
      <c r="F152" s="177">
        <f t="shared" si="54"/>
        <v>6678170</v>
      </c>
      <c r="G152" s="177">
        <v>43400</v>
      </c>
      <c r="H152" s="177">
        <v>6634770</v>
      </c>
      <c r="I152" s="177">
        <v>140000</v>
      </c>
      <c r="J152" s="177">
        <v>407000</v>
      </c>
      <c r="K152" s="177">
        <f>3540775+316524</f>
        <v>3857299</v>
      </c>
      <c r="L152" s="177">
        <v>0</v>
      </c>
      <c r="M152" s="177">
        <f t="shared" si="55"/>
        <v>0</v>
      </c>
      <c r="N152" s="177">
        <v>0</v>
      </c>
      <c r="O152" s="177">
        <v>0</v>
      </c>
      <c r="P152" s="177">
        <v>0</v>
      </c>
      <c r="Q152" s="178"/>
      <c r="R152" s="178"/>
      <c r="S152" s="178"/>
      <c r="T152" s="178"/>
      <c r="U152" s="178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  <c r="IV152" s="144"/>
    </row>
    <row r="153" spans="1:256">
      <c r="A153" s="628"/>
      <c r="B153" s="631"/>
      <c r="C153" s="174" t="s">
        <v>1</v>
      </c>
      <c r="D153" s="176">
        <f t="shared" si="52"/>
        <v>1000000</v>
      </c>
      <c r="E153" s="177">
        <f t="shared" si="53"/>
        <v>1000000</v>
      </c>
      <c r="F153" s="177">
        <f t="shared" si="54"/>
        <v>1000000</v>
      </c>
      <c r="G153" s="177"/>
      <c r="H153" s="177">
        <v>1000000</v>
      </c>
      <c r="I153" s="177"/>
      <c r="J153" s="177"/>
      <c r="K153" s="177"/>
      <c r="L153" s="177"/>
      <c r="M153" s="177">
        <f t="shared" si="55"/>
        <v>0</v>
      </c>
      <c r="N153" s="177"/>
      <c r="O153" s="177"/>
      <c r="P153" s="177"/>
      <c r="Q153" s="178"/>
      <c r="R153" s="178"/>
      <c r="S153" s="178"/>
      <c r="T153" s="178"/>
      <c r="U153" s="178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  <c r="IV153" s="144"/>
    </row>
    <row r="154" spans="1:256">
      <c r="A154" s="629"/>
      <c r="B154" s="632"/>
      <c r="C154" s="174" t="s">
        <v>2</v>
      </c>
      <c r="D154" s="176">
        <f>D152+D153</f>
        <v>12082469</v>
      </c>
      <c r="E154" s="177">
        <f t="shared" ref="E154:P154" si="61">E152+E153</f>
        <v>12082469</v>
      </c>
      <c r="F154" s="177">
        <f t="shared" si="61"/>
        <v>7678170</v>
      </c>
      <c r="G154" s="177">
        <f t="shared" si="61"/>
        <v>43400</v>
      </c>
      <c r="H154" s="177">
        <f t="shared" si="61"/>
        <v>7634770</v>
      </c>
      <c r="I154" s="177">
        <f t="shared" si="61"/>
        <v>140000</v>
      </c>
      <c r="J154" s="177">
        <f t="shared" si="61"/>
        <v>407000</v>
      </c>
      <c r="K154" s="177">
        <f t="shared" si="61"/>
        <v>3857299</v>
      </c>
      <c r="L154" s="177">
        <f t="shared" si="61"/>
        <v>0</v>
      </c>
      <c r="M154" s="177">
        <f t="shared" si="61"/>
        <v>0</v>
      </c>
      <c r="N154" s="177">
        <f t="shared" si="61"/>
        <v>0</v>
      </c>
      <c r="O154" s="177">
        <f t="shared" si="61"/>
        <v>0</v>
      </c>
      <c r="P154" s="177">
        <f t="shared" si="61"/>
        <v>0</v>
      </c>
      <c r="Q154" s="178"/>
      <c r="R154" s="178"/>
      <c r="S154" s="178"/>
      <c r="T154" s="178"/>
      <c r="U154" s="178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  <c r="IV154" s="144"/>
    </row>
    <row r="155" spans="1:256" ht="15" hidden="1">
      <c r="A155" s="621" t="s">
        <v>105</v>
      </c>
      <c r="B155" s="624" t="s">
        <v>108</v>
      </c>
      <c r="C155" s="179" t="s">
        <v>0</v>
      </c>
      <c r="D155" s="170">
        <f t="shared" ref="D155:N156" si="62">D158</f>
        <v>2000963</v>
      </c>
      <c r="E155" s="171">
        <f t="shared" si="62"/>
        <v>2000963</v>
      </c>
      <c r="F155" s="171">
        <f t="shared" si="62"/>
        <v>1995963</v>
      </c>
      <c r="G155" s="171">
        <f>G158</f>
        <v>64570</v>
      </c>
      <c r="H155" s="171">
        <f t="shared" si="62"/>
        <v>1931393</v>
      </c>
      <c r="I155" s="171">
        <f t="shared" si="62"/>
        <v>0</v>
      </c>
      <c r="J155" s="171">
        <f t="shared" si="62"/>
        <v>5000</v>
      </c>
      <c r="K155" s="171">
        <f t="shared" si="62"/>
        <v>0</v>
      </c>
      <c r="L155" s="171">
        <f t="shared" si="62"/>
        <v>0</v>
      </c>
      <c r="M155" s="171">
        <f t="shared" si="62"/>
        <v>0</v>
      </c>
      <c r="N155" s="171">
        <f t="shared" si="62"/>
        <v>0</v>
      </c>
      <c r="O155" s="171">
        <f>O158</f>
        <v>0</v>
      </c>
      <c r="P155" s="171">
        <f>P158</f>
        <v>0</v>
      </c>
      <c r="Q155" s="184"/>
      <c r="R155" s="184"/>
      <c r="S155" s="184"/>
      <c r="T155" s="184"/>
      <c r="U155" s="184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  <c r="GO155" s="185"/>
      <c r="GP155" s="185"/>
      <c r="GQ155" s="185"/>
      <c r="GR155" s="185"/>
      <c r="GS155" s="185"/>
      <c r="GT155" s="185"/>
      <c r="GU155" s="185"/>
      <c r="GV155" s="185"/>
      <c r="GW155" s="185"/>
      <c r="GX155" s="185"/>
      <c r="GY155" s="185"/>
      <c r="GZ155" s="185"/>
      <c r="HA155" s="185"/>
      <c r="HB155" s="185"/>
      <c r="HC155" s="185"/>
      <c r="HD155" s="185"/>
      <c r="HE155" s="185"/>
      <c r="HF155" s="185"/>
      <c r="HG155" s="185"/>
      <c r="HH155" s="185"/>
      <c r="HI155" s="185"/>
      <c r="HJ155" s="185"/>
      <c r="HK155" s="185"/>
      <c r="HL155" s="185"/>
      <c r="HM155" s="185"/>
      <c r="HN155" s="185"/>
      <c r="HO155" s="185"/>
      <c r="HP155" s="185"/>
      <c r="HQ155" s="185"/>
      <c r="HR155" s="185"/>
      <c r="HS155" s="185"/>
      <c r="HT155" s="185"/>
      <c r="HU155" s="185"/>
      <c r="HV155" s="185"/>
      <c r="HW155" s="185"/>
      <c r="HX155" s="185"/>
      <c r="HY155" s="185"/>
      <c r="HZ155" s="185"/>
      <c r="IA155" s="185"/>
      <c r="IB155" s="185"/>
      <c r="IC155" s="185"/>
      <c r="ID155" s="185"/>
      <c r="IE155" s="185"/>
      <c r="IF155" s="185"/>
      <c r="IG155" s="185"/>
      <c r="IH155" s="185"/>
      <c r="II155" s="185"/>
      <c r="IJ155" s="185"/>
      <c r="IK155" s="185"/>
      <c r="IL155" s="185"/>
      <c r="IM155" s="185"/>
      <c r="IN155" s="185"/>
      <c r="IO155" s="185"/>
      <c r="IP155" s="185"/>
      <c r="IQ155" s="185"/>
      <c r="IR155" s="185"/>
      <c r="IS155" s="185"/>
      <c r="IT155" s="185"/>
      <c r="IU155" s="185"/>
      <c r="IV155" s="185"/>
    </row>
    <row r="156" spans="1:256" ht="15" hidden="1">
      <c r="A156" s="622"/>
      <c r="B156" s="625"/>
      <c r="C156" s="179" t="s">
        <v>1</v>
      </c>
      <c r="D156" s="170">
        <f t="shared" si="62"/>
        <v>0</v>
      </c>
      <c r="E156" s="171">
        <f t="shared" si="62"/>
        <v>0</v>
      </c>
      <c r="F156" s="171">
        <f t="shared" si="62"/>
        <v>0</v>
      </c>
      <c r="G156" s="171">
        <f t="shared" si="62"/>
        <v>0</v>
      </c>
      <c r="H156" s="171">
        <f t="shared" si="62"/>
        <v>0</v>
      </c>
      <c r="I156" s="171">
        <f t="shared" si="62"/>
        <v>0</v>
      </c>
      <c r="J156" s="171">
        <f t="shared" si="62"/>
        <v>0</v>
      </c>
      <c r="K156" s="171">
        <f t="shared" si="62"/>
        <v>0</v>
      </c>
      <c r="L156" s="171">
        <f t="shared" si="62"/>
        <v>0</v>
      </c>
      <c r="M156" s="171">
        <f t="shared" si="62"/>
        <v>0</v>
      </c>
      <c r="N156" s="171">
        <f t="shared" si="62"/>
        <v>0</v>
      </c>
      <c r="O156" s="171">
        <f>O159</f>
        <v>0</v>
      </c>
      <c r="P156" s="171">
        <f>P159</f>
        <v>0</v>
      </c>
      <c r="Q156" s="184"/>
      <c r="R156" s="184"/>
      <c r="S156" s="184"/>
      <c r="T156" s="184"/>
      <c r="U156" s="184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185"/>
      <c r="HA156" s="185"/>
      <c r="HB156" s="185"/>
      <c r="HC156" s="185"/>
      <c r="HD156" s="185"/>
      <c r="HE156" s="185"/>
      <c r="HF156" s="185"/>
      <c r="HG156" s="185"/>
      <c r="HH156" s="185"/>
      <c r="HI156" s="185"/>
      <c r="HJ156" s="185"/>
      <c r="HK156" s="185"/>
      <c r="HL156" s="185"/>
      <c r="HM156" s="185"/>
      <c r="HN156" s="185"/>
      <c r="HO156" s="185"/>
      <c r="HP156" s="185"/>
      <c r="HQ156" s="185"/>
      <c r="HR156" s="185"/>
      <c r="HS156" s="185"/>
      <c r="HT156" s="185"/>
      <c r="HU156" s="185"/>
      <c r="HV156" s="185"/>
      <c r="HW156" s="185"/>
      <c r="HX156" s="185"/>
      <c r="HY156" s="185"/>
      <c r="HZ156" s="185"/>
      <c r="IA156" s="185"/>
      <c r="IB156" s="185"/>
      <c r="IC156" s="185"/>
      <c r="ID156" s="185"/>
      <c r="IE156" s="185"/>
      <c r="IF156" s="185"/>
      <c r="IG156" s="185"/>
      <c r="IH156" s="185"/>
      <c r="II156" s="185"/>
      <c r="IJ156" s="185"/>
      <c r="IK156" s="185"/>
      <c r="IL156" s="185"/>
      <c r="IM156" s="185"/>
      <c r="IN156" s="185"/>
      <c r="IO156" s="185"/>
      <c r="IP156" s="185"/>
      <c r="IQ156" s="185"/>
      <c r="IR156" s="185"/>
      <c r="IS156" s="185"/>
      <c r="IT156" s="185"/>
      <c r="IU156" s="185"/>
      <c r="IV156" s="185"/>
    </row>
    <row r="157" spans="1:256" ht="15" hidden="1">
      <c r="A157" s="623"/>
      <c r="B157" s="626"/>
      <c r="C157" s="179" t="s">
        <v>2</v>
      </c>
      <c r="D157" s="170">
        <f>D155+D156</f>
        <v>2000963</v>
      </c>
      <c r="E157" s="171">
        <f t="shared" ref="E157:P157" si="63">E155+E156</f>
        <v>2000963</v>
      </c>
      <c r="F157" s="171">
        <f t="shared" si="63"/>
        <v>1995963</v>
      </c>
      <c r="G157" s="171">
        <f t="shared" si="63"/>
        <v>64570</v>
      </c>
      <c r="H157" s="171">
        <f t="shared" si="63"/>
        <v>1931393</v>
      </c>
      <c r="I157" s="171">
        <f t="shared" si="63"/>
        <v>0</v>
      </c>
      <c r="J157" s="171">
        <f t="shared" si="63"/>
        <v>5000</v>
      </c>
      <c r="K157" s="171">
        <f t="shared" si="63"/>
        <v>0</v>
      </c>
      <c r="L157" s="171">
        <f t="shared" si="63"/>
        <v>0</v>
      </c>
      <c r="M157" s="171">
        <f t="shared" si="63"/>
        <v>0</v>
      </c>
      <c r="N157" s="171">
        <f t="shared" si="63"/>
        <v>0</v>
      </c>
      <c r="O157" s="171">
        <f t="shared" si="63"/>
        <v>0</v>
      </c>
      <c r="P157" s="171">
        <f t="shared" si="63"/>
        <v>0</v>
      </c>
      <c r="Q157" s="184"/>
      <c r="R157" s="184"/>
      <c r="S157" s="184"/>
      <c r="T157" s="184"/>
      <c r="U157" s="184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85"/>
      <c r="GE157" s="185"/>
      <c r="GF157" s="185"/>
      <c r="GG157" s="185"/>
      <c r="GH157" s="185"/>
      <c r="GI157" s="185"/>
      <c r="GJ157" s="185"/>
      <c r="GK157" s="185"/>
      <c r="GL157" s="185"/>
      <c r="GM157" s="185"/>
      <c r="GN157" s="185"/>
      <c r="GO157" s="185"/>
      <c r="GP157" s="185"/>
      <c r="GQ157" s="185"/>
      <c r="GR157" s="185"/>
      <c r="GS157" s="185"/>
      <c r="GT157" s="185"/>
      <c r="GU157" s="185"/>
      <c r="GV157" s="185"/>
      <c r="GW157" s="185"/>
      <c r="GX157" s="185"/>
      <c r="GY157" s="185"/>
      <c r="GZ157" s="185"/>
      <c r="HA157" s="185"/>
      <c r="HB157" s="185"/>
      <c r="HC157" s="185"/>
      <c r="HD157" s="185"/>
      <c r="HE157" s="185"/>
      <c r="HF157" s="185"/>
      <c r="HG157" s="185"/>
      <c r="HH157" s="185"/>
      <c r="HI157" s="185"/>
      <c r="HJ157" s="185"/>
      <c r="HK157" s="185"/>
      <c r="HL157" s="185"/>
      <c r="HM157" s="185"/>
      <c r="HN157" s="185"/>
      <c r="HO157" s="185"/>
      <c r="HP157" s="185"/>
      <c r="HQ157" s="185"/>
      <c r="HR157" s="185"/>
      <c r="HS157" s="185"/>
      <c r="HT157" s="185"/>
      <c r="HU157" s="185"/>
      <c r="HV157" s="185"/>
      <c r="HW157" s="185"/>
      <c r="HX157" s="185"/>
      <c r="HY157" s="185"/>
      <c r="HZ157" s="185"/>
      <c r="IA157" s="185"/>
      <c r="IB157" s="185"/>
      <c r="IC157" s="185"/>
      <c r="ID157" s="185"/>
      <c r="IE157" s="185"/>
      <c r="IF157" s="185"/>
      <c r="IG157" s="185"/>
      <c r="IH157" s="185"/>
      <c r="II157" s="185"/>
      <c r="IJ157" s="185"/>
      <c r="IK157" s="185"/>
      <c r="IL157" s="185"/>
      <c r="IM157" s="185"/>
      <c r="IN157" s="185"/>
      <c r="IO157" s="185"/>
      <c r="IP157" s="185"/>
      <c r="IQ157" s="185"/>
      <c r="IR157" s="185"/>
      <c r="IS157" s="185"/>
      <c r="IT157" s="185"/>
      <c r="IU157" s="185"/>
      <c r="IV157" s="185"/>
    </row>
    <row r="158" spans="1:256" hidden="1">
      <c r="A158" s="627" t="s">
        <v>206</v>
      </c>
      <c r="B158" s="630" t="s">
        <v>207</v>
      </c>
      <c r="C158" s="174" t="s">
        <v>0</v>
      </c>
      <c r="D158" s="176">
        <f>E158+M158</f>
        <v>2000963</v>
      </c>
      <c r="E158" s="177">
        <f>F158+I158+J158+K158+L158</f>
        <v>2000963</v>
      </c>
      <c r="F158" s="177">
        <f>G158+H158</f>
        <v>1995963</v>
      </c>
      <c r="G158" s="177">
        <v>64570</v>
      </c>
      <c r="H158" s="177">
        <v>1931393</v>
      </c>
      <c r="I158" s="177">
        <v>0</v>
      </c>
      <c r="J158" s="177">
        <v>5000</v>
      </c>
      <c r="K158" s="177">
        <v>0</v>
      </c>
      <c r="L158" s="177">
        <v>0</v>
      </c>
      <c r="M158" s="177">
        <f>N158+P158</f>
        <v>0</v>
      </c>
      <c r="N158" s="177">
        <v>0</v>
      </c>
      <c r="O158" s="177">
        <v>0</v>
      </c>
      <c r="P158" s="177">
        <v>0</v>
      </c>
      <c r="Q158" s="178"/>
      <c r="R158" s="178"/>
      <c r="S158" s="178"/>
      <c r="T158" s="178"/>
      <c r="U158" s="178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</row>
    <row r="159" spans="1:256" hidden="1">
      <c r="A159" s="628"/>
      <c r="B159" s="631"/>
      <c r="C159" s="174" t="s">
        <v>1</v>
      </c>
      <c r="D159" s="176">
        <f>E159+M159</f>
        <v>0</v>
      </c>
      <c r="E159" s="177">
        <f>F159+I159+J159+K159+L159</f>
        <v>0</v>
      </c>
      <c r="F159" s="177">
        <f>G159+H159</f>
        <v>0</v>
      </c>
      <c r="G159" s="177"/>
      <c r="H159" s="177"/>
      <c r="I159" s="177"/>
      <c r="J159" s="177"/>
      <c r="K159" s="177"/>
      <c r="L159" s="177"/>
      <c r="M159" s="177">
        <f>N159+P159</f>
        <v>0</v>
      </c>
      <c r="N159" s="177"/>
      <c r="O159" s="177"/>
      <c r="P159" s="177"/>
      <c r="Q159" s="178"/>
      <c r="R159" s="178"/>
      <c r="S159" s="178"/>
      <c r="T159" s="178"/>
      <c r="U159" s="178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</row>
    <row r="160" spans="1:256" hidden="1">
      <c r="A160" s="629"/>
      <c r="B160" s="632"/>
      <c r="C160" s="174" t="s">
        <v>2</v>
      </c>
      <c r="D160" s="176">
        <f>D158+D159</f>
        <v>2000963</v>
      </c>
      <c r="E160" s="177">
        <f t="shared" ref="E160:P160" si="64">E158+E159</f>
        <v>2000963</v>
      </c>
      <c r="F160" s="177">
        <f t="shared" si="64"/>
        <v>1995963</v>
      </c>
      <c r="G160" s="177">
        <f t="shared" si="64"/>
        <v>64570</v>
      </c>
      <c r="H160" s="177">
        <f t="shared" si="64"/>
        <v>1931393</v>
      </c>
      <c r="I160" s="177">
        <f t="shared" si="64"/>
        <v>0</v>
      </c>
      <c r="J160" s="177">
        <f t="shared" si="64"/>
        <v>5000</v>
      </c>
      <c r="K160" s="177">
        <f t="shared" si="64"/>
        <v>0</v>
      </c>
      <c r="L160" s="177">
        <f t="shared" si="64"/>
        <v>0</v>
      </c>
      <c r="M160" s="177">
        <f t="shared" si="64"/>
        <v>0</v>
      </c>
      <c r="N160" s="177">
        <f t="shared" si="64"/>
        <v>0</v>
      </c>
      <c r="O160" s="177">
        <f t="shared" si="64"/>
        <v>0</v>
      </c>
      <c r="P160" s="177">
        <f t="shared" si="64"/>
        <v>0</v>
      </c>
      <c r="Q160" s="178"/>
      <c r="R160" s="178"/>
      <c r="S160" s="178"/>
      <c r="T160" s="178"/>
      <c r="U160" s="178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</row>
    <row r="161" spans="1:256" ht="15" hidden="1">
      <c r="A161" s="621" t="s">
        <v>55</v>
      </c>
      <c r="B161" s="624" t="s">
        <v>56</v>
      </c>
      <c r="C161" s="179" t="s">
        <v>0</v>
      </c>
      <c r="D161" s="170">
        <f t="shared" ref="D161:P162" si="65">D164</f>
        <v>5000</v>
      </c>
      <c r="E161" s="171">
        <f t="shared" si="65"/>
        <v>5000</v>
      </c>
      <c r="F161" s="171">
        <f t="shared" si="65"/>
        <v>5000</v>
      </c>
      <c r="G161" s="171">
        <f t="shared" si="65"/>
        <v>0</v>
      </c>
      <c r="H161" s="171">
        <f t="shared" si="65"/>
        <v>5000</v>
      </c>
      <c r="I161" s="171">
        <f t="shared" si="65"/>
        <v>0</v>
      </c>
      <c r="J161" s="171">
        <f t="shared" si="65"/>
        <v>0</v>
      </c>
      <c r="K161" s="171">
        <f t="shared" si="65"/>
        <v>0</v>
      </c>
      <c r="L161" s="171">
        <f t="shared" si="65"/>
        <v>0</v>
      </c>
      <c r="M161" s="171">
        <f t="shared" si="65"/>
        <v>0</v>
      </c>
      <c r="N161" s="171">
        <f t="shared" si="65"/>
        <v>0</v>
      </c>
      <c r="O161" s="171">
        <f>O164</f>
        <v>0</v>
      </c>
      <c r="P161" s="171">
        <f t="shared" si="65"/>
        <v>0</v>
      </c>
      <c r="Q161" s="184"/>
      <c r="R161" s="184"/>
      <c r="S161" s="184"/>
      <c r="T161" s="184"/>
      <c r="U161" s="184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  <c r="GD161" s="185"/>
      <c r="GE161" s="185"/>
      <c r="GF161" s="185"/>
      <c r="GG161" s="185"/>
      <c r="GH161" s="185"/>
      <c r="GI161" s="185"/>
      <c r="GJ161" s="185"/>
      <c r="GK161" s="185"/>
      <c r="GL161" s="185"/>
      <c r="GM161" s="185"/>
      <c r="GN161" s="185"/>
      <c r="GO161" s="185"/>
      <c r="GP161" s="185"/>
      <c r="GQ161" s="185"/>
      <c r="GR161" s="185"/>
      <c r="GS161" s="185"/>
      <c r="GT161" s="185"/>
      <c r="GU161" s="185"/>
      <c r="GV161" s="185"/>
      <c r="GW161" s="185"/>
      <c r="GX161" s="185"/>
      <c r="GY161" s="185"/>
      <c r="GZ161" s="185"/>
      <c r="HA161" s="185"/>
      <c r="HB161" s="185"/>
      <c r="HC161" s="185"/>
      <c r="HD161" s="185"/>
      <c r="HE161" s="185"/>
      <c r="HF161" s="185"/>
      <c r="HG161" s="185"/>
      <c r="HH161" s="185"/>
      <c r="HI161" s="185"/>
      <c r="HJ161" s="185"/>
      <c r="HK161" s="185"/>
      <c r="HL161" s="185"/>
      <c r="HM161" s="185"/>
      <c r="HN161" s="185"/>
      <c r="HO161" s="185"/>
      <c r="HP161" s="185"/>
      <c r="HQ161" s="185"/>
      <c r="HR161" s="185"/>
      <c r="HS161" s="185"/>
      <c r="HT161" s="185"/>
      <c r="HU161" s="185"/>
      <c r="HV161" s="185"/>
      <c r="HW161" s="185"/>
      <c r="HX161" s="185"/>
      <c r="HY161" s="185"/>
      <c r="HZ161" s="185"/>
      <c r="IA161" s="185"/>
      <c r="IB161" s="185"/>
      <c r="IC161" s="185"/>
      <c r="ID161" s="185"/>
      <c r="IE161" s="185"/>
      <c r="IF161" s="185"/>
      <c r="IG161" s="185"/>
      <c r="IH161" s="185"/>
      <c r="II161" s="185"/>
      <c r="IJ161" s="185"/>
      <c r="IK161" s="185"/>
      <c r="IL161" s="185"/>
      <c r="IM161" s="185"/>
      <c r="IN161" s="185"/>
      <c r="IO161" s="185"/>
      <c r="IP161" s="185"/>
      <c r="IQ161" s="185"/>
      <c r="IR161" s="185"/>
      <c r="IS161" s="185"/>
      <c r="IT161" s="185"/>
      <c r="IU161" s="185"/>
      <c r="IV161" s="185"/>
    </row>
    <row r="162" spans="1:256" ht="15" hidden="1">
      <c r="A162" s="622"/>
      <c r="B162" s="625"/>
      <c r="C162" s="179" t="s">
        <v>1</v>
      </c>
      <c r="D162" s="170">
        <f t="shared" si="65"/>
        <v>0</v>
      </c>
      <c r="E162" s="171">
        <f t="shared" si="65"/>
        <v>0</v>
      </c>
      <c r="F162" s="171">
        <f t="shared" si="65"/>
        <v>0</v>
      </c>
      <c r="G162" s="171">
        <f t="shared" si="65"/>
        <v>0</v>
      </c>
      <c r="H162" s="171">
        <f t="shared" si="65"/>
        <v>0</v>
      </c>
      <c r="I162" s="171">
        <f t="shared" si="65"/>
        <v>0</v>
      </c>
      <c r="J162" s="171">
        <f t="shared" si="65"/>
        <v>0</v>
      </c>
      <c r="K162" s="171">
        <f t="shared" si="65"/>
        <v>0</v>
      </c>
      <c r="L162" s="171">
        <f t="shared" si="65"/>
        <v>0</v>
      </c>
      <c r="M162" s="171">
        <f t="shared" si="65"/>
        <v>0</v>
      </c>
      <c r="N162" s="171">
        <f t="shared" si="65"/>
        <v>0</v>
      </c>
      <c r="O162" s="171">
        <f>O165</f>
        <v>0</v>
      </c>
      <c r="P162" s="171">
        <f t="shared" si="65"/>
        <v>0</v>
      </c>
      <c r="Q162" s="184"/>
      <c r="R162" s="184"/>
      <c r="S162" s="184"/>
      <c r="T162" s="184"/>
      <c r="U162" s="184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  <c r="BW162" s="185"/>
      <c r="BX162" s="185"/>
      <c r="BY162" s="185"/>
      <c r="BZ162" s="185"/>
      <c r="CA162" s="185"/>
      <c r="CB162" s="185"/>
      <c r="CC162" s="185"/>
      <c r="CD162" s="185"/>
      <c r="CE162" s="185"/>
      <c r="CF162" s="185"/>
      <c r="CG162" s="185"/>
      <c r="CH162" s="185"/>
      <c r="CI162" s="185"/>
      <c r="CJ162" s="185"/>
      <c r="CK162" s="185"/>
      <c r="CL162" s="185"/>
      <c r="CM162" s="185"/>
      <c r="CN162" s="185"/>
      <c r="CO162" s="185"/>
      <c r="CP162" s="185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  <c r="GD162" s="185"/>
      <c r="GE162" s="185"/>
      <c r="GF162" s="185"/>
      <c r="GG162" s="185"/>
      <c r="GH162" s="185"/>
      <c r="GI162" s="185"/>
      <c r="GJ162" s="185"/>
      <c r="GK162" s="185"/>
      <c r="GL162" s="185"/>
      <c r="GM162" s="185"/>
      <c r="GN162" s="185"/>
      <c r="GO162" s="185"/>
      <c r="GP162" s="185"/>
      <c r="GQ162" s="185"/>
      <c r="GR162" s="185"/>
      <c r="GS162" s="185"/>
      <c r="GT162" s="185"/>
      <c r="GU162" s="185"/>
      <c r="GV162" s="185"/>
      <c r="GW162" s="185"/>
      <c r="GX162" s="185"/>
      <c r="GY162" s="185"/>
      <c r="GZ162" s="185"/>
      <c r="HA162" s="185"/>
      <c r="HB162" s="185"/>
      <c r="HC162" s="185"/>
      <c r="HD162" s="185"/>
      <c r="HE162" s="185"/>
      <c r="HF162" s="185"/>
      <c r="HG162" s="185"/>
      <c r="HH162" s="185"/>
      <c r="HI162" s="185"/>
      <c r="HJ162" s="185"/>
      <c r="HK162" s="185"/>
      <c r="HL162" s="185"/>
      <c r="HM162" s="185"/>
      <c r="HN162" s="185"/>
      <c r="HO162" s="185"/>
      <c r="HP162" s="185"/>
      <c r="HQ162" s="185"/>
      <c r="HR162" s="185"/>
      <c r="HS162" s="185"/>
      <c r="HT162" s="185"/>
      <c r="HU162" s="185"/>
      <c r="HV162" s="185"/>
      <c r="HW162" s="185"/>
      <c r="HX162" s="185"/>
      <c r="HY162" s="185"/>
      <c r="HZ162" s="185"/>
      <c r="IA162" s="185"/>
      <c r="IB162" s="185"/>
      <c r="IC162" s="185"/>
      <c r="ID162" s="185"/>
      <c r="IE162" s="185"/>
      <c r="IF162" s="185"/>
      <c r="IG162" s="185"/>
      <c r="IH162" s="185"/>
      <c r="II162" s="185"/>
      <c r="IJ162" s="185"/>
      <c r="IK162" s="185"/>
      <c r="IL162" s="185"/>
      <c r="IM162" s="185"/>
      <c r="IN162" s="185"/>
      <c r="IO162" s="185"/>
      <c r="IP162" s="185"/>
      <c r="IQ162" s="185"/>
      <c r="IR162" s="185"/>
      <c r="IS162" s="185"/>
      <c r="IT162" s="185"/>
      <c r="IU162" s="185"/>
      <c r="IV162" s="185"/>
    </row>
    <row r="163" spans="1:256" ht="15" hidden="1">
      <c r="A163" s="623"/>
      <c r="B163" s="626"/>
      <c r="C163" s="179" t="s">
        <v>2</v>
      </c>
      <c r="D163" s="170">
        <f>D161+D162</f>
        <v>5000</v>
      </c>
      <c r="E163" s="171">
        <f t="shared" ref="E163:P163" si="66">E161+E162</f>
        <v>5000</v>
      </c>
      <c r="F163" s="171">
        <f t="shared" si="66"/>
        <v>5000</v>
      </c>
      <c r="G163" s="171">
        <f t="shared" si="66"/>
        <v>0</v>
      </c>
      <c r="H163" s="171">
        <f t="shared" si="66"/>
        <v>5000</v>
      </c>
      <c r="I163" s="171">
        <f t="shared" si="66"/>
        <v>0</v>
      </c>
      <c r="J163" s="171">
        <f t="shared" si="66"/>
        <v>0</v>
      </c>
      <c r="K163" s="171">
        <f t="shared" si="66"/>
        <v>0</v>
      </c>
      <c r="L163" s="171">
        <f t="shared" si="66"/>
        <v>0</v>
      </c>
      <c r="M163" s="171">
        <f t="shared" si="66"/>
        <v>0</v>
      </c>
      <c r="N163" s="171">
        <f t="shared" si="66"/>
        <v>0</v>
      </c>
      <c r="O163" s="171">
        <f t="shared" si="66"/>
        <v>0</v>
      </c>
      <c r="P163" s="171">
        <f t="shared" si="66"/>
        <v>0</v>
      </c>
      <c r="Q163" s="184"/>
      <c r="R163" s="184"/>
      <c r="S163" s="184"/>
      <c r="T163" s="184"/>
      <c r="U163" s="184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  <c r="FH163" s="185"/>
      <c r="FI163" s="185"/>
      <c r="FJ163" s="185"/>
      <c r="FK163" s="185"/>
      <c r="FL163" s="185"/>
      <c r="FM163" s="185"/>
      <c r="FN163" s="185"/>
      <c r="FO163" s="185"/>
      <c r="FP163" s="185"/>
      <c r="FQ163" s="185"/>
      <c r="FR163" s="185"/>
      <c r="FS163" s="185"/>
      <c r="FT163" s="185"/>
      <c r="FU163" s="185"/>
      <c r="FV163" s="185"/>
      <c r="FW163" s="185"/>
      <c r="FX163" s="185"/>
      <c r="FY163" s="185"/>
      <c r="FZ163" s="185"/>
      <c r="GA163" s="185"/>
      <c r="GB163" s="185"/>
      <c r="GC163" s="185"/>
      <c r="GD163" s="185"/>
      <c r="GE163" s="185"/>
      <c r="GF163" s="185"/>
      <c r="GG163" s="185"/>
      <c r="GH163" s="185"/>
      <c r="GI163" s="185"/>
      <c r="GJ163" s="185"/>
      <c r="GK163" s="185"/>
      <c r="GL163" s="185"/>
      <c r="GM163" s="185"/>
      <c r="GN163" s="185"/>
      <c r="GO163" s="185"/>
      <c r="GP163" s="185"/>
      <c r="GQ163" s="185"/>
      <c r="GR163" s="185"/>
      <c r="GS163" s="185"/>
      <c r="GT163" s="185"/>
      <c r="GU163" s="185"/>
      <c r="GV163" s="185"/>
      <c r="GW163" s="185"/>
      <c r="GX163" s="185"/>
      <c r="GY163" s="185"/>
      <c r="GZ163" s="185"/>
      <c r="HA163" s="185"/>
      <c r="HB163" s="185"/>
      <c r="HC163" s="185"/>
      <c r="HD163" s="185"/>
      <c r="HE163" s="185"/>
      <c r="HF163" s="185"/>
      <c r="HG163" s="185"/>
      <c r="HH163" s="185"/>
      <c r="HI163" s="185"/>
      <c r="HJ163" s="185"/>
      <c r="HK163" s="185"/>
      <c r="HL163" s="185"/>
      <c r="HM163" s="185"/>
      <c r="HN163" s="185"/>
      <c r="HO163" s="185"/>
      <c r="HP163" s="185"/>
      <c r="HQ163" s="185"/>
      <c r="HR163" s="185"/>
      <c r="HS163" s="185"/>
      <c r="HT163" s="185"/>
      <c r="HU163" s="185"/>
      <c r="HV163" s="185"/>
      <c r="HW163" s="185"/>
      <c r="HX163" s="185"/>
      <c r="HY163" s="185"/>
      <c r="HZ163" s="185"/>
      <c r="IA163" s="185"/>
      <c r="IB163" s="185"/>
      <c r="IC163" s="185"/>
      <c r="ID163" s="185"/>
      <c r="IE163" s="185"/>
      <c r="IF163" s="185"/>
      <c r="IG163" s="185"/>
      <c r="IH163" s="185"/>
      <c r="II163" s="185"/>
      <c r="IJ163" s="185"/>
      <c r="IK163" s="185"/>
      <c r="IL163" s="185"/>
      <c r="IM163" s="185"/>
      <c r="IN163" s="185"/>
      <c r="IO163" s="185"/>
      <c r="IP163" s="185"/>
      <c r="IQ163" s="185"/>
      <c r="IR163" s="185"/>
      <c r="IS163" s="185"/>
      <c r="IT163" s="185"/>
      <c r="IU163" s="185"/>
      <c r="IV163" s="185"/>
    </row>
    <row r="164" spans="1:256" hidden="1">
      <c r="A164" s="627" t="s">
        <v>208</v>
      </c>
      <c r="B164" s="630" t="s">
        <v>209</v>
      </c>
      <c r="C164" s="174" t="s">
        <v>0</v>
      </c>
      <c r="D164" s="176">
        <f>E164+M164</f>
        <v>5000</v>
      </c>
      <c r="E164" s="177">
        <f>F164+I164+J164+K164+L164</f>
        <v>5000</v>
      </c>
      <c r="F164" s="177">
        <f>G164+H164</f>
        <v>5000</v>
      </c>
      <c r="G164" s="177">
        <v>0</v>
      </c>
      <c r="H164" s="177">
        <v>5000</v>
      </c>
      <c r="I164" s="177">
        <v>0</v>
      </c>
      <c r="J164" s="177">
        <v>0</v>
      </c>
      <c r="K164" s="177">
        <v>0</v>
      </c>
      <c r="L164" s="177">
        <v>0</v>
      </c>
      <c r="M164" s="177">
        <f>N164+P164</f>
        <v>0</v>
      </c>
      <c r="N164" s="177">
        <v>0</v>
      </c>
      <c r="O164" s="177">
        <v>0</v>
      </c>
      <c r="P164" s="177">
        <v>0</v>
      </c>
      <c r="Q164" s="178"/>
      <c r="R164" s="178"/>
      <c r="S164" s="178"/>
      <c r="T164" s="178"/>
      <c r="U164" s="178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  <c r="IC164" s="144"/>
      <c r="ID164" s="144"/>
      <c r="IE164" s="144"/>
      <c r="IF164" s="144"/>
      <c r="IG164" s="144"/>
      <c r="IH164" s="144"/>
      <c r="II164" s="144"/>
      <c r="IJ164" s="144"/>
      <c r="IK164" s="144"/>
      <c r="IL164" s="144"/>
      <c r="IM164" s="144"/>
      <c r="IN164" s="144"/>
      <c r="IO164" s="144"/>
      <c r="IP164" s="144"/>
      <c r="IQ164" s="144"/>
      <c r="IR164" s="144"/>
      <c r="IS164" s="144"/>
      <c r="IT164" s="144"/>
      <c r="IU164" s="144"/>
      <c r="IV164" s="144"/>
    </row>
    <row r="165" spans="1:256" hidden="1">
      <c r="A165" s="628"/>
      <c r="B165" s="631"/>
      <c r="C165" s="174" t="s">
        <v>1</v>
      </c>
      <c r="D165" s="176">
        <f>E165+M165</f>
        <v>0</v>
      </c>
      <c r="E165" s="177">
        <f>F165+I165+J165+K165+L165</f>
        <v>0</v>
      </c>
      <c r="F165" s="177">
        <f>G165+H165</f>
        <v>0</v>
      </c>
      <c r="G165" s="177"/>
      <c r="H165" s="177"/>
      <c r="I165" s="177"/>
      <c r="J165" s="177"/>
      <c r="K165" s="177"/>
      <c r="L165" s="177"/>
      <c r="M165" s="177">
        <f>N165+P165</f>
        <v>0</v>
      </c>
      <c r="N165" s="177"/>
      <c r="O165" s="177"/>
      <c r="P165" s="177"/>
      <c r="Q165" s="178"/>
      <c r="R165" s="178"/>
      <c r="S165" s="178"/>
      <c r="T165" s="178"/>
      <c r="U165" s="178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44"/>
      <c r="HY165" s="144"/>
      <c r="HZ165" s="144"/>
      <c r="IA165" s="144"/>
      <c r="IB165" s="144"/>
      <c r="IC165" s="144"/>
      <c r="ID165" s="144"/>
      <c r="IE165" s="144"/>
      <c r="IF165" s="144"/>
      <c r="IG165" s="144"/>
      <c r="IH165" s="144"/>
      <c r="II165" s="144"/>
      <c r="IJ165" s="144"/>
      <c r="IK165" s="144"/>
      <c r="IL165" s="144"/>
      <c r="IM165" s="144"/>
      <c r="IN165" s="144"/>
      <c r="IO165" s="144"/>
      <c r="IP165" s="144"/>
      <c r="IQ165" s="144"/>
      <c r="IR165" s="144"/>
      <c r="IS165" s="144"/>
      <c r="IT165" s="144"/>
      <c r="IU165" s="144"/>
      <c r="IV165" s="144"/>
    </row>
    <row r="166" spans="1:256" hidden="1">
      <c r="A166" s="629"/>
      <c r="B166" s="632"/>
      <c r="C166" s="174" t="s">
        <v>2</v>
      </c>
      <c r="D166" s="176">
        <f>D164+D165</f>
        <v>5000</v>
      </c>
      <c r="E166" s="177">
        <f t="shared" ref="E166:P166" si="67">E164+E165</f>
        <v>5000</v>
      </c>
      <c r="F166" s="177">
        <f t="shared" si="67"/>
        <v>5000</v>
      </c>
      <c r="G166" s="177">
        <f t="shared" si="67"/>
        <v>0</v>
      </c>
      <c r="H166" s="177">
        <f t="shared" si="67"/>
        <v>5000</v>
      </c>
      <c r="I166" s="177">
        <f t="shared" si="67"/>
        <v>0</v>
      </c>
      <c r="J166" s="177">
        <f t="shared" si="67"/>
        <v>0</v>
      </c>
      <c r="K166" s="177">
        <f t="shared" si="67"/>
        <v>0</v>
      </c>
      <c r="L166" s="177">
        <f t="shared" si="67"/>
        <v>0</v>
      </c>
      <c r="M166" s="177">
        <f t="shared" si="67"/>
        <v>0</v>
      </c>
      <c r="N166" s="177">
        <f t="shared" si="67"/>
        <v>0</v>
      </c>
      <c r="O166" s="177">
        <f t="shared" si="67"/>
        <v>0</v>
      </c>
      <c r="P166" s="177">
        <f t="shared" si="67"/>
        <v>0</v>
      </c>
      <c r="Q166" s="178"/>
      <c r="R166" s="178"/>
      <c r="S166" s="178"/>
      <c r="T166" s="178"/>
      <c r="U166" s="178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  <c r="IJ166" s="144"/>
      <c r="IK166" s="144"/>
      <c r="IL166" s="144"/>
      <c r="IM166" s="144"/>
      <c r="IN166" s="144"/>
      <c r="IO166" s="144"/>
      <c r="IP166" s="144"/>
      <c r="IQ166" s="144"/>
      <c r="IR166" s="144"/>
      <c r="IS166" s="144"/>
      <c r="IT166" s="144"/>
      <c r="IU166" s="144"/>
      <c r="IV166" s="144"/>
    </row>
    <row r="167" spans="1:256" ht="15" hidden="1">
      <c r="A167" s="621" t="s">
        <v>106</v>
      </c>
      <c r="B167" s="624" t="s">
        <v>107</v>
      </c>
      <c r="C167" s="179" t="s">
        <v>0</v>
      </c>
      <c r="D167" s="188">
        <f>D173+D170</f>
        <v>326939.5</v>
      </c>
      <c r="E167" s="189">
        <f>E173+E170</f>
        <v>326939.5</v>
      </c>
      <c r="F167" s="189">
        <f t="shared" ref="F167:P168" si="68">F173+F170</f>
        <v>322197.5</v>
      </c>
      <c r="G167" s="189">
        <f t="shared" si="68"/>
        <v>0</v>
      </c>
      <c r="H167" s="189">
        <f t="shared" si="68"/>
        <v>322197.5</v>
      </c>
      <c r="I167" s="189">
        <f t="shared" si="68"/>
        <v>0</v>
      </c>
      <c r="J167" s="189">
        <f t="shared" si="68"/>
        <v>0</v>
      </c>
      <c r="K167" s="189">
        <f t="shared" si="68"/>
        <v>4742</v>
      </c>
      <c r="L167" s="189">
        <f t="shared" si="68"/>
        <v>0</v>
      </c>
      <c r="M167" s="189">
        <f t="shared" si="68"/>
        <v>0</v>
      </c>
      <c r="N167" s="189">
        <f t="shared" si="68"/>
        <v>0</v>
      </c>
      <c r="O167" s="189">
        <f t="shared" si="68"/>
        <v>0</v>
      </c>
      <c r="P167" s="189">
        <f t="shared" si="68"/>
        <v>0</v>
      </c>
      <c r="Q167" s="190"/>
      <c r="R167" s="190"/>
      <c r="S167" s="190"/>
      <c r="T167" s="190"/>
      <c r="U167" s="190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191"/>
      <c r="CB167" s="191"/>
      <c r="CC167" s="191"/>
      <c r="CD167" s="191"/>
      <c r="CE167" s="191"/>
      <c r="CF167" s="191"/>
      <c r="CG167" s="191"/>
      <c r="CH167" s="191"/>
      <c r="CI167" s="191"/>
      <c r="CJ167" s="191"/>
      <c r="CK167" s="191"/>
      <c r="CL167" s="191"/>
      <c r="CM167" s="191"/>
      <c r="CN167" s="191"/>
      <c r="CO167" s="191"/>
      <c r="CP167" s="191"/>
      <c r="CQ167" s="191"/>
      <c r="CR167" s="191"/>
      <c r="CS167" s="191"/>
      <c r="CT167" s="191"/>
      <c r="CU167" s="191"/>
      <c r="CV167" s="191"/>
      <c r="CW167" s="191"/>
      <c r="CX167" s="191"/>
      <c r="CY167" s="191"/>
      <c r="CZ167" s="191"/>
      <c r="DA167" s="191"/>
      <c r="DB167" s="191"/>
      <c r="DC167" s="191"/>
      <c r="DD167" s="191"/>
      <c r="DE167" s="191"/>
      <c r="DF167" s="191"/>
      <c r="DG167" s="191"/>
      <c r="DH167" s="191"/>
      <c r="DI167" s="191"/>
      <c r="DJ167" s="191"/>
      <c r="DK167" s="191"/>
      <c r="DL167" s="191"/>
      <c r="DM167" s="191"/>
      <c r="DN167" s="191"/>
      <c r="DO167" s="191"/>
      <c r="DP167" s="191"/>
      <c r="DQ167" s="191"/>
      <c r="DR167" s="191"/>
      <c r="DS167" s="191"/>
      <c r="DT167" s="191"/>
      <c r="DU167" s="191"/>
      <c r="DV167" s="191"/>
      <c r="DW167" s="191"/>
      <c r="DX167" s="191"/>
      <c r="DY167" s="191"/>
      <c r="DZ167" s="191"/>
      <c r="EA167" s="191"/>
      <c r="EB167" s="191"/>
      <c r="EC167" s="191"/>
      <c r="ED167" s="191"/>
      <c r="EE167" s="191"/>
      <c r="EF167" s="191"/>
      <c r="EG167" s="191"/>
      <c r="EH167" s="191"/>
      <c r="EI167" s="191"/>
      <c r="EJ167" s="191"/>
      <c r="EK167" s="191"/>
      <c r="EL167" s="191"/>
      <c r="EM167" s="191"/>
      <c r="EN167" s="191"/>
      <c r="EO167" s="191"/>
      <c r="EP167" s="191"/>
      <c r="EQ167" s="191"/>
      <c r="ER167" s="191"/>
      <c r="ES167" s="191"/>
      <c r="ET167" s="191"/>
      <c r="EU167" s="191"/>
      <c r="EV167" s="191"/>
      <c r="EW167" s="191"/>
      <c r="EX167" s="191"/>
      <c r="EY167" s="191"/>
      <c r="EZ167" s="191"/>
      <c r="FA167" s="191"/>
      <c r="FB167" s="191"/>
      <c r="FC167" s="191"/>
      <c r="FD167" s="191"/>
      <c r="FE167" s="191"/>
      <c r="FF167" s="191"/>
      <c r="FG167" s="191"/>
      <c r="FH167" s="191"/>
      <c r="FI167" s="191"/>
      <c r="FJ167" s="191"/>
      <c r="FK167" s="191"/>
      <c r="FL167" s="191"/>
      <c r="FM167" s="191"/>
      <c r="FN167" s="191"/>
      <c r="FO167" s="191"/>
      <c r="FP167" s="191"/>
      <c r="FQ167" s="191"/>
      <c r="FR167" s="191"/>
      <c r="FS167" s="191"/>
      <c r="FT167" s="191"/>
      <c r="FU167" s="191"/>
      <c r="FV167" s="191"/>
      <c r="FW167" s="191"/>
      <c r="FX167" s="191"/>
      <c r="FY167" s="191"/>
      <c r="FZ167" s="191"/>
      <c r="GA167" s="191"/>
      <c r="GB167" s="191"/>
      <c r="GC167" s="191"/>
      <c r="GD167" s="191"/>
      <c r="GE167" s="191"/>
      <c r="GF167" s="191"/>
      <c r="GG167" s="191"/>
      <c r="GH167" s="191"/>
      <c r="GI167" s="191"/>
      <c r="GJ167" s="191"/>
      <c r="GK167" s="191"/>
      <c r="GL167" s="191"/>
      <c r="GM167" s="191"/>
      <c r="GN167" s="191"/>
      <c r="GO167" s="191"/>
      <c r="GP167" s="191"/>
      <c r="GQ167" s="191"/>
      <c r="GR167" s="191"/>
      <c r="GS167" s="191"/>
      <c r="GT167" s="191"/>
      <c r="GU167" s="191"/>
      <c r="GV167" s="191"/>
      <c r="GW167" s="191"/>
      <c r="GX167" s="191"/>
      <c r="GY167" s="191"/>
      <c r="GZ167" s="191"/>
      <c r="HA167" s="191"/>
      <c r="HB167" s="191"/>
      <c r="HC167" s="191"/>
      <c r="HD167" s="191"/>
      <c r="HE167" s="191"/>
      <c r="HF167" s="191"/>
      <c r="HG167" s="191"/>
      <c r="HH167" s="191"/>
      <c r="HI167" s="191"/>
      <c r="HJ167" s="191"/>
      <c r="HK167" s="191"/>
      <c r="HL167" s="191"/>
      <c r="HM167" s="191"/>
      <c r="HN167" s="191"/>
      <c r="HO167" s="191"/>
      <c r="HP167" s="191"/>
      <c r="HQ167" s="191"/>
      <c r="HR167" s="191"/>
      <c r="HS167" s="191"/>
      <c r="HT167" s="191"/>
      <c r="HU167" s="191"/>
      <c r="HV167" s="191"/>
      <c r="HW167" s="191"/>
      <c r="HX167" s="191"/>
      <c r="HY167" s="191"/>
      <c r="HZ167" s="191"/>
      <c r="IA167" s="191"/>
      <c r="IB167" s="191"/>
      <c r="IC167" s="191"/>
      <c r="ID167" s="191"/>
      <c r="IE167" s="191"/>
      <c r="IF167" s="191"/>
      <c r="IG167" s="191"/>
      <c r="IH167" s="191"/>
      <c r="II167" s="191"/>
      <c r="IJ167" s="191"/>
      <c r="IK167" s="191"/>
      <c r="IL167" s="191"/>
      <c r="IM167" s="191"/>
      <c r="IN167" s="191"/>
      <c r="IO167" s="191"/>
      <c r="IP167" s="191"/>
      <c r="IQ167" s="191"/>
      <c r="IR167" s="191"/>
      <c r="IS167" s="191"/>
      <c r="IT167" s="191"/>
      <c r="IU167" s="191"/>
      <c r="IV167" s="191"/>
    </row>
    <row r="168" spans="1:256" ht="15" hidden="1">
      <c r="A168" s="622"/>
      <c r="B168" s="625"/>
      <c r="C168" s="179" t="s">
        <v>1</v>
      </c>
      <c r="D168" s="188">
        <f>D174+D171</f>
        <v>0</v>
      </c>
      <c r="E168" s="189">
        <f>E174+E171</f>
        <v>0</v>
      </c>
      <c r="F168" s="189">
        <f t="shared" si="68"/>
        <v>0</v>
      </c>
      <c r="G168" s="189">
        <f t="shared" si="68"/>
        <v>0</v>
      </c>
      <c r="H168" s="189">
        <f t="shared" si="68"/>
        <v>0</v>
      </c>
      <c r="I168" s="189">
        <f t="shared" si="68"/>
        <v>0</v>
      </c>
      <c r="J168" s="189">
        <f t="shared" si="68"/>
        <v>0</v>
      </c>
      <c r="K168" s="189">
        <f t="shared" si="68"/>
        <v>0</v>
      </c>
      <c r="L168" s="189">
        <f t="shared" si="68"/>
        <v>0</v>
      </c>
      <c r="M168" s="189">
        <f t="shared" si="68"/>
        <v>0</v>
      </c>
      <c r="N168" s="189">
        <f t="shared" si="68"/>
        <v>0</v>
      </c>
      <c r="O168" s="189">
        <f t="shared" si="68"/>
        <v>0</v>
      </c>
      <c r="P168" s="189">
        <f t="shared" si="68"/>
        <v>0</v>
      </c>
      <c r="Q168" s="190"/>
      <c r="R168" s="190"/>
      <c r="S168" s="190"/>
      <c r="T168" s="190"/>
      <c r="U168" s="190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191"/>
      <c r="CB168" s="191"/>
      <c r="CC168" s="191"/>
      <c r="CD168" s="191"/>
      <c r="CE168" s="191"/>
      <c r="CF168" s="191"/>
      <c r="CG168" s="191"/>
      <c r="CH168" s="191"/>
      <c r="CI168" s="191"/>
      <c r="CJ168" s="191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1"/>
      <c r="CV168" s="191"/>
      <c r="CW168" s="191"/>
      <c r="CX168" s="191"/>
      <c r="CY168" s="191"/>
      <c r="CZ168" s="191"/>
      <c r="DA168" s="191"/>
      <c r="DB168" s="191"/>
      <c r="DC168" s="191"/>
      <c r="DD168" s="191"/>
      <c r="DE168" s="191"/>
      <c r="DF168" s="191"/>
      <c r="DG168" s="191"/>
      <c r="DH168" s="191"/>
      <c r="DI168" s="191"/>
      <c r="DJ168" s="191"/>
      <c r="DK168" s="191"/>
      <c r="DL168" s="191"/>
      <c r="DM168" s="191"/>
      <c r="DN168" s="191"/>
      <c r="DO168" s="191"/>
      <c r="DP168" s="191"/>
      <c r="DQ168" s="191"/>
      <c r="DR168" s="191"/>
      <c r="DS168" s="191"/>
      <c r="DT168" s="191"/>
      <c r="DU168" s="191"/>
      <c r="DV168" s="191"/>
      <c r="DW168" s="191"/>
      <c r="DX168" s="191"/>
      <c r="DY168" s="191"/>
      <c r="DZ168" s="191"/>
      <c r="EA168" s="191"/>
      <c r="EB168" s="191"/>
      <c r="EC168" s="191"/>
      <c r="ED168" s="191"/>
      <c r="EE168" s="191"/>
      <c r="EF168" s="191"/>
      <c r="EG168" s="191"/>
      <c r="EH168" s="191"/>
      <c r="EI168" s="191"/>
      <c r="EJ168" s="191"/>
      <c r="EK168" s="191"/>
      <c r="EL168" s="191"/>
      <c r="EM168" s="191"/>
      <c r="EN168" s="191"/>
      <c r="EO168" s="191"/>
      <c r="EP168" s="191"/>
      <c r="EQ168" s="191"/>
      <c r="ER168" s="191"/>
      <c r="ES168" s="191"/>
      <c r="ET168" s="191"/>
      <c r="EU168" s="191"/>
      <c r="EV168" s="191"/>
      <c r="EW168" s="191"/>
      <c r="EX168" s="191"/>
      <c r="EY168" s="191"/>
      <c r="EZ168" s="191"/>
      <c r="FA168" s="191"/>
      <c r="FB168" s="191"/>
      <c r="FC168" s="191"/>
      <c r="FD168" s="191"/>
      <c r="FE168" s="191"/>
      <c r="FF168" s="191"/>
      <c r="FG168" s="191"/>
      <c r="FH168" s="191"/>
      <c r="FI168" s="191"/>
      <c r="FJ168" s="191"/>
      <c r="FK168" s="191"/>
      <c r="FL168" s="191"/>
      <c r="FM168" s="191"/>
      <c r="FN168" s="191"/>
      <c r="FO168" s="191"/>
      <c r="FP168" s="191"/>
      <c r="FQ168" s="191"/>
      <c r="FR168" s="191"/>
      <c r="FS168" s="191"/>
      <c r="FT168" s="191"/>
      <c r="FU168" s="191"/>
      <c r="FV168" s="191"/>
      <c r="FW168" s="191"/>
      <c r="FX168" s="191"/>
      <c r="FY168" s="191"/>
      <c r="FZ168" s="191"/>
      <c r="GA168" s="191"/>
      <c r="GB168" s="191"/>
      <c r="GC168" s="191"/>
      <c r="GD168" s="191"/>
      <c r="GE168" s="191"/>
      <c r="GF168" s="191"/>
      <c r="GG168" s="191"/>
      <c r="GH168" s="191"/>
      <c r="GI168" s="191"/>
      <c r="GJ168" s="191"/>
      <c r="GK168" s="191"/>
      <c r="GL168" s="191"/>
      <c r="GM168" s="191"/>
      <c r="GN168" s="191"/>
      <c r="GO168" s="191"/>
      <c r="GP168" s="191"/>
      <c r="GQ168" s="191"/>
      <c r="GR168" s="191"/>
      <c r="GS168" s="191"/>
      <c r="GT168" s="191"/>
      <c r="GU168" s="191"/>
      <c r="GV168" s="191"/>
      <c r="GW168" s="191"/>
      <c r="GX168" s="191"/>
      <c r="GY168" s="191"/>
      <c r="GZ168" s="191"/>
      <c r="HA168" s="191"/>
      <c r="HB168" s="191"/>
      <c r="HC168" s="191"/>
      <c r="HD168" s="191"/>
      <c r="HE168" s="191"/>
      <c r="HF168" s="191"/>
      <c r="HG168" s="191"/>
      <c r="HH168" s="191"/>
      <c r="HI168" s="191"/>
      <c r="HJ168" s="191"/>
      <c r="HK168" s="191"/>
      <c r="HL168" s="191"/>
      <c r="HM168" s="191"/>
      <c r="HN168" s="191"/>
      <c r="HO168" s="191"/>
      <c r="HP168" s="191"/>
      <c r="HQ168" s="191"/>
      <c r="HR168" s="191"/>
      <c r="HS168" s="191"/>
      <c r="HT168" s="191"/>
      <c r="HU168" s="191"/>
      <c r="HV168" s="191"/>
      <c r="HW168" s="191"/>
      <c r="HX168" s="191"/>
      <c r="HY168" s="191"/>
      <c r="HZ168" s="191"/>
      <c r="IA168" s="191"/>
      <c r="IB168" s="191"/>
      <c r="IC168" s="191"/>
      <c r="ID168" s="191"/>
      <c r="IE168" s="191"/>
      <c r="IF168" s="191"/>
      <c r="IG168" s="191"/>
      <c r="IH168" s="191"/>
      <c r="II168" s="191"/>
      <c r="IJ168" s="191"/>
      <c r="IK168" s="191"/>
      <c r="IL168" s="191"/>
      <c r="IM168" s="191"/>
      <c r="IN168" s="191"/>
      <c r="IO168" s="191"/>
      <c r="IP168" s="191"/>
      <c r="IQ168" s="191"/>
      <c r="IR168" s="191"/>
      <c r="IS168" s="191"/>
      <c r="IT168" s="191"/>
      <c r="IU168" s="191"/>
      <c r="IV168" s="191"/>
    </row>
    <row r="169" spans="1:256" ht="15" hidden="1">
      <c r="A169" s="623"/>
      <c r="B169" s="626"/>
      <c r="C169" s="179" t="s">
        <v>2</v>
      </c>
      <c r="D169" s="188">
        <f>D167+D168</f>
        <v>326939.5</v>
      </c>
      <c r="E169" s="189">
        <f t="shared" ref="E169:P169" si="69">E167+E168</f>
        <v>326939.5</v>
      </c>
      <c r="F169" s="189">
        <f t="shared" si="69"/>
        <v>322197.5</v>
      </c>
      <c r="G169" s="189">
        <f t="shared" si="69"/>
        <v>0</v>
      </c>
      <c r="H169" s="189">
        <f t="shared" si="69"/>
        <v>322197.5</v>
      </c>
      <c r="I169" s="189">
        <f t="shared" si="69"/>
        <v>0</v>
      </c>
      <c r="J169" s="189">
        <f t="shared" si="69"/>
        <v>0</v>
      </c>
      <c r="K169" s="189">
        <f t="shared" si="69"/>
        <v>4742</v>
      </c>
      <c r="L169" s="189">
        <f t="shared" si="69"/>
        <v>0</v>
      </c>
      <c r="M169" s="189">
        <f t="shared" si="69"/>
        <v>0</v>
      </c>
      <c r="N169" s="189">
        <f t="shared" si="69"/>
        <v>0</v>
      </c>
      <c r="O169" s="189">
        <f t="shared" si="69"/>
        <v>0</v>
      </c>
      <c r="P169" s="189">
        <f t="shared" si="69"/>
        <v>0</v>
      </c>
      <c r="Q169" s="190"/>
      <c r="R169" s="190"/>
      <c r="S169" s="190"/>
      <c r="T169" s="190"/>
      <c r="U169" s="190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191"/>
      <c r="CI169" s="191"/>
      <c r="CJ169" s="191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1"/>
      <c r="CV169" s="191"/>
      <c r="CW169" s="191"/>
      <c r="CX169" s="191"/>
      <c r="CY169" s="191"/>
      <c r="CZ169" s="191"/>
      <c r="DA169" s="191"/>
      <c r="DB169" s="191"/>
      <c r="DC169" s="191"/>
      <c r="DD169" s="191"/>
      <c r="DE169" s="191"/>
      <c r="DF169" s="191"/>
      <c r="DG169" s="191"/>
      <c r="DH169" s="191"/>
      <c r="DI169" s="191"/>
      <c r="DJ169" s="191"/>
      <c r="DK169" s="191"/>
      <c r="DL169" s="191"/>
      <c r="DM169" s="191"/>
      <c r="DN169" s="191"/>
      <c r="DO169" s="191"/>
      <c r="DP169" s="191"/>
      <c r="DQ169" s="191"/>
      <c r="DR169" s="191"/>
      <c r="DS169" s="191"/>
      <c r="DT169" s="191"/>
      <c r="DU169" s="191"/>
      <c r="DV169" s="191"/>
      <c r="DW169" s="191"/>
      <c r="DX169" s="191"/>
      <c r="DY169" s="191"/>
      <c r="DZ169" s="191"/>
      <c r="EA169" s="191"/>
      <c r="EB169" s="191"/>
      <c r="EC169" s="191"/>
      <c r="ED169" s="191"/>
      <c r="EE169" s="191"/>
      <c r="EF169" s="191"/>
      <c r="EG169" s="191"/>
      <c r="EH169" s="191"/>
      <c r="EI169" s="191"/>
      <c r="EJ169" s="191"/>
      <c r="EK169" s="191"/>
      <c r="EL169" s="191"/>
      <c r="EM169" s="191"/>
      <c r="EN169" s="191"/>
      <c r="EO169" s="191"/>
      <c r="EP169" s="191"/>
      <c r="EQ169" s="191"/>
      <c r="ER169" s="191"/>
      <c r="ES169" s="191"/>
      <c r="ET169" s="191"/>
      <c r="EU169" s="191"/>
      <c r="EV169" s="191"/>
      <c r="EW169" s="191"/>
      <c r="EX169" s="191"/>
      <c r="EY169" s="191"/>
      <c r="EZ169" s="191"/>
      <c r="FA169" s="191"/>
      <c r="FB169" s="191"/>
      <c r="FC169" s="191"/>
      <c r="FD169" s="191"/>
      <c r="FE169" s="191"/>
      <c r="FF169" s="191"/>
      <c r="FG169" s="191"/>
      <c r="FH169" s="191"/>
      <c r="FI169" s="191"/>
      <c r="FJ169" s="191"/>
      <c r="FK169" s="191"/>
      <c r="FL169" s="191"/>
      <c r="FM169" s="191"/>
      <c r="FN169" s="191"/>
      <c r="FO169" s="191"/>
      <c r="FP169" s="191"/>
      <c r="FQ169" s="191"/>
      <c r="FR169" s="191"/>
      <c r="FS169" s="191"/>
      <c r="FT169" s="191"/>
      <c r="FU169" s="191"/>
      <c r="FV169" s="191"/>
      <c r="FW169" s="191"/>
      <c r="FX169" s="191"/>
      <c r="FY169" s="191"/>
      <c r="FZ169" s="191"/>
      <c r="GA169" s="191"/>
      <c r="GB169" s="191"/>
      <c r="GC169" s="191"/>
      <c r="GD169" s="191"/>
      <c r="GE169" s="191"/>
      <c r="GF169" s="191"/>
      <c r="GG169" s="191"/>
      <c r="GH169" s="191"/>
      <c r="GI169" s="191"/>
      <c r="GJ169" s="191"/>
      <c r="GK169" s="191"/>
      <c r="GL169" s="191"/>
      <c r="GM169" s="191"/>
      <c r="GN169" s="191"/>
      <c r="GO169" s="191"/>
      <c r="GP169" s="191"/>
      <c r="GQ169" s="191"/>
      <c r="GR169" s="191"/>
      <c r="GS169" s="191"/>
      <c r="GT169" s="191"/>
      <c r="GU169" s="191"/>
      <c r="GV169" s="191"/>
      <c r="GW169" s="191"/>
      <c r="GX169" s="191"/>
      <c r="GY169" s="191"/>
      <c r="GZ169" s="191"/>
      <c r="HA169" s="191"/>
      <c r="HB169" s="191"/>
      <c r="HC169" s="191"/>
      <c r="HD169" s="191"/>
      <c r="HE169" s="191"/>
      <c r="HF169" s="191"/>
      <c r="HG169" s="191"/>
      <c r="HH169" s="191"/>
      <c r="HI169" s="191"/>
      <c r="HJ169" s="191"/>
      <c r="HK169" s="191"/>
      <c r="HL169" s="191"/>
      <c r="HM169" s="191"/>
      <c r="HN169" s="191"/>
      <c r="HO169" s="191"/>
      <c r="HP169" s="191"/>
      <c r="HQ169" s="191"/>
      <c r="HR169" s="191"/>
      <c r="HS169" s="191"/>
      <c r="HT169" s="191"/>
      <c r="HU169" s="191"/>
      <c r="HV169" s="191"/>
      <c r="HW169" s="191"/>
      <c r="HX169" s="191"/>
      <c r="HY169" s="191"/>
      <c r="HZ169" s="191"/>
      <c r="IA169" s="191"/>
      <c r="IB169" s="191"/>
      <c r="IC169" s="191"/>
      <c r="ID169" s="191"/>
      <c r="IE169" s="191"/>
      <c r="IF169" s="191"/>
      <c r="IG169" s="191"/>
      <c r="IH169" s="191"/>
      <c r="II169" s="191"/>
      <c r="IJ169" s="191"/>
      <c r="IK169" s="191"/>
      <c r="IL169" s="191"/>
      <c r="IM169" s="191"/>
      <c r="IN169" s="191"/>
      <c r="IO169" s="191"/>
      <c r="IP169" s="191"/>
      <c r="IQ169" s="191"/>
      <c r="IR169" s="191"/>
      <c r="IS169" s="191"/>
      <c r="IT169" s="191"/>
      <c r="IU169" s="191"/>
      <c r="IV169" s="191"/>
    </row>
    <row r="170" spans="1:256" hidden="1">
      <c r="A170" s="627" t="s">
        <v>210</v>
      </c>
      <c r="B170" s="630" t="s">
        <v>211</v>
      </c>
      <c r="C170" s="174" t="s">
        <v>0</v>
      </c>
      <c r="D170" s="176">
        <f>E170+M170</f>
        <v>4742</v>
      </c>
      <c r="E170" s="177">
        <f>F170+I170+J170+K170+L170</f>
        <v>4742</v>
      </c>
      <c r="F170" s="177">
        <f>G170+H170</f>
        <v>0</v>
      </c>
      <c r="G170" s="177">
        <v>0</v>
      </c>
      <c r="H170" s="177">
        <v>0</v>
      </c>
      <c r="I170" s="177">
        <v>0</v>
      </c>
      <c r="J170" s="177">
        <v>0</v>
      </c>
      <c r="K170" s="177">
        <v>4742</v>
      </c>
      <c r="L170" s="177">
        <v>0</v>
      </c>
      <c r="M170" s="177">
        <f>N170+P170</f>
        <v>0</v>
      </c>
      <c r="N170" s="177">
        <v>0</v>
      </c>
      <c r="O170" s="177">
        <v>0</v>
      </c>
      <c r="P170" s="177">
        <v>0</v>
      </c>
      <c r="Q170" s="178"/>
      <c r="R170" s="178"/>
      <c r="S170" s="178"/>
      <c r="T170" s="178"/>
      <c r="U170" s="178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  <c r="IM170" s="144"/>
      <c r="IN170" s="144"/>
      <c r="IO170" s="144"/>
      <c r="IP170" s="144"/>
      <c r="IQ170" s="144"/>
      <c r="IR170" s="144"/>
      <c r="IS170" s="144"/>
      <c r="IT170" s="144"/>
      <c r="IU170" s="144"/>
      <c r="IV170" s="144"/>
    </row>
    <row r="171" spans="1:256" hidden="1">
      <c r="A171" s="628"/>
      <c r="B171" s="631"/>
      <c r="C171" s="174" t="s">
        <v>1</v>
      </c>
      <c r="D171" s="176">
        <f>E171+M171</f>
        <v>0</v>
      </c>
      <c r="E171" s="177">
        <f>F171+I171+J171+K171+L171</f>
        <v>0</v>
      </c>
      <c r="F171" s="177">
        <f>G171+H171</f>
        <v>0</v>
      </c>
      <c r="G171" s="177"/>
      <c r="H171" s="177"/>
      <c r="I171" s="177"/>
      <c r="J171" s="177"/>
      <c r="K171" s="177"/>
      <c r="L171" s="177"/>
      <c r="M171" s="177">
        <f>N171+P171</f>
        <v>0</v>
      </c>
      <c r="N171" s="177"/>
      <c r="O171" s="177"/>
      <c r="P171" s="177"/>
      <c r="Q171" s="178"/>
      <c r="R171" s="178"/>
      <c r="S171" s="178"/>
      <c r="T171" s="178"/>
      <c r="U171" s="178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44"/>
      <c r="HY171" s="144"/>
      <c r="HZ171" s="144"/>
      <c r="IA171" s="144"/>
      <c r="IB171" s="144"/>
      <c r="IC171" s="144"/>
      <c r="ID171" s="144"/>
      <c r="IE171" s="144"/>
      <c r="IF171" s="144"/>
      <c r="IG171" s="144"/>
      <c r="IH171" s="144"/>
      <c r="II171" s="144"/>
      <c r="IJ171" s="144"/>
      <c r="IK171" s="144"/>
      <c r="IL171" s="144"/>
      <c r="IM171" s="144"/>
      <c r="IN171" s="144"/>
      <c r="IO171" s="144"/>
      <c r="IP171" s="144"/>
      <c r="IQ171" s="144"/>
      <c r="IR171" s="144"/>
      <c r="IS171" s="144"/>
      <c r="IT171" s="144"/>
      <c r="IU171" s="144"/>
      <c r="IV171" s="144"/>
    </row>
    <row r="172" spans="1:256" hidden="1">
      <c r="A172" s="629"/>
      <c r="B172" s="632"/>
      <c r="C172" s="174" t="s">
        <v>2</v>
      </c>
      <c r="D172" s="176">
        <f>D170+D171</f>
        <v>4742</v>
      </c>
      <c r="E172" s="177">
        <f t="shared" ref="E172:P172" si="70">E170+E171</f>
        <v>4742</v>
      </c>
      <c r="F172" s="177">
        <f t="shared" si="70"/>
        <v>0</v>
      </c>
      <c r="G172" s="177">
        <f t="shared" si="70"/>
        <v>0</v>
      </c>
      <c r="H172" s="177">
        <f t="shared" si="70"/>
        <v>0</v>
      </c>
      <c r="I172" s="177">
        <f t="shared" si="70"/>
        <v>0</v>
      </c>
      <c r="J172" s="177">
        <f t="shared" si="70"/>
        <v>0</v>
      </c>
      <c r="K172" s="177">
        <f t="shared" si="70"/>
        <v>4742</v>
      </c>
      <c r="L172" s="177">
        <f t="shared" si="70"/>
        <v>0</v>
      </c>
      <c r="M172" s="177">
        <f t="shared" si="70"/>
        <v>0</v>
      </c>
      <c r="N172" s="177">
        <f t="shared" si="70"/>
        <v>0</v>
      </c>
      <c r="O172" s="177">
        <f t="shared" si="70"/>
        <v>0</v>
      </c>
      <c r="P172" s="177">
        <f t="shared" si="70"/>
        <v>0</v>
      </c>
      <c r="Q172" s="178"/>
      <c r="R172" s="178"/>
      <c r="S172" s="178"/>
      <c r="T172" s="178"/>
      <c r="U172" s="178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44"/>
      <c r="HY172" s="144"/>
      <c r="HZ172" s="144"/>
      <c r="IA172" s="144"/>
      <c r="IB172" s="144"/>
      <c r="IC172" s="144"/>
      <c r="ID172" s="144"/>
      <c r="IE172" s="144"/>
      <c r="IF172" s="144"/>
      <c r="IG172" s="144"/>
      <c r="IH172" s="144"/>
      <c r="II172" s="144"/>
      <c r="IJ172" s="144"/>
      <c r="IK172" s="144"/>
      <c r="IL172" s="144"/>
      <c r="IM172" s="144"/>
      <c r="IN172" s="144"/>
      <c r="IO172" s="144"/>
      <c r="IP172" s="144"/>
      <c r="IQ172" s="144"/>
      <c r="IR172" s="144"/>
      <c r="IS172" s="144"/>
      <c r="IT172" s="144"/>
      <c r="IU172" s="144"/>
      <c r="IV172" s="144"/>
    </row>
    <row r="173" spans="1:256" hidden="1">
      <c r="A173" s="627" t="s">
        <v>212</v>
      </c>
      <c r="B173" s="630" t="s">
        <v>103</v>
      </c>
      <c r="C173" s="174" t="s">
        <v>0</v>
      </c>
      <c r="D173" s="176">
        <f>E173+M173</f>
        <v>322197.5</v>
      </c>
      <c r="E173" s="177">
        <f>F173+I173+J173+K173+L173</f>
        <v>322197.5</v>
      </c>
      <c r="F173" s="177">
        <f>G173+H173</f>
        <v>322197.5</v>
      </c>
      <c r="G173" s="177">
        <v>0</v>
      </c>
      <c r="H173" s="177">
        <v>322197.5</v>
      </c>
      <c r="I173" s="177">
        <v>0</v>
      </c>
      <c r="J173" s="177">
        <v>0</v>
      </c>
      <c r="K173" s="177">
        <v>0</v>
      </c>
      <c r="L173" s="177">
        <v>0</v>
      </c>
      <c r="M173" s="177">
        <f>N173+P173</f>
        <v>0</v>
      </c>
      <c r="N173" s="177">
        <v>0</v>
      </c>
      <c r="O173" s="177">
        <v>0</v>
      </c>
      <c r="P173" s="177">
        <v>0</v>
      </c>
      <c r="Q173" s="178"/>
      <c r="R173" s="178"/>
      <c r="S173" s="178"/>
      <c r="T173" s="178"/>
      <c r="U173" s="178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  <c r="IL173" s="144"/>
      <c r="IM173" s="144"/>
      <c r="IN173" s="144"/>
      <c r="IO173" s="144"/>
      <c r="IP173" s="144"/>
      <c r="IQ173" s="144"/>
      <c r="IR173" s="144"/>
      <c r="IS173" s="144"/>
      <c r="IT173" s="144"/>
      <c r="IU173" s="144"/>
      <c r="IV173" s="144"/>
    </row>
    <row r="174" spans="1:256" hidden="1">
      <c r="A174" s="628"/>
      <c r="B174" s="631"/>
      <c r="C174" s="174" t="s">
        <v>1</v>
      </c>
      <c r="D174" s="176">
        <f>E174+M174</f>
        <v>0</v>
      </c>
      <c r="E174" s="177">
        <f>F174+I174+J174+K174+L174</f>
        <v>0</v>
      </c>
      <c r="F174" s="177">
        <f>G174+H174</f>
        <v>0</v>
      </c>
      <c r="G174" s="177"/>
      <c r="H174" s="177"/>
      <c r="I174" s="177"/>
      <c r="J174" s="177"/>
      <c r="K174" s="177"/>
      <c r="L174" s="177"/>
      <c r="M174" s="177">
        <f>N174+P174</f>
        <v>0</v>
      </c>
      <c r="N174" s="177"/>
      <c r="O174" s="177"/>
      <c r="P174" s="177"/>
      <c r="Q174" s="178"/>
      <c r="R174" s="178"/>
      <c r="S174" s="178"/>
      <c r="T174" s="178"/>
      <c r="U174" s="178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44"/>
      <c r="HY174" s="144"/>
      <c r="HZ174" s="144"/>
      <c r="IA174" s="144"/>
      <c r="IB174" s="144"/>
      <c r="IC174" s="144"/>
      <c r="ID174" s="144"/>
      <c r="IE174" s="144"/>
      <c r="IF174" s="144"/>
      <c r="IG174" s="144"/>
      <c r="IH174" s="144"/>
      <c r="II174" s="144"/>
      <c r="IJ174" s="144"/>
      <c r="IK174" s="144"/>
      <c r="IL174" s="144"/>
      <c r="IM174" s="144"/>
      <c r="IN174" s="144"/>
      <c r="IO174" s="144"/>
      <c r="IP174" s="144"/>
      <c r="IQ174" s="144"/>
      <c r="IR174" s="144"/>
      <c r="IS174" s="144"/>
      <c r="IT174" s="144"/>
      <c r="IU174" s="144"/>
      <c r="IV174" s="144"/>
    </row>
    <row r="175" spans="1:256" hidden="1">
      <c r="A175" s="629"/>
      <c r="B175" s="632"/>
      <c r="C175" s="174" t="s">
        <v>2</v>
      </c>
      <c r="D175" s="176">
        <f>D173+D174</f>
        <v>322197.5</v>
      </c>
      <c r="E175" s="177">
        <f t="shared" ref="E175:P175" si="71">E173+E174</f>
        <v>322197.5</v>
      </c>
      <c r="F175" s="177">
        <f t="shared" si="71"/>
        <v>322197.5</v>
      </c>
      <c r="G175" s="177">
        <f t="shared" si="71"/>
        <v>0</v>
      </c>
      <c r="H175" s="177">
        <f t="shared" si="71"/>
        <v>322197.5</v>
      </c>
      <c r="I175" s="177">
        <f t="shared" si="71"/>
        <v>0</v>
      </c>
      <c r="J175" s="177">
        <f t="shared" si="71"/>
        <v>0</v>
      </c>
      <c r="K175" s="177">
        <f t="shared" si="71"/>
        <v>0</v>
      </c>
      <c r="L175" s="177">
        <f t="shared" si="71"/>
        <v>0</v>
      </c>
      <c r="M175" s="177">
        <f t="shared" si="71"/>
        <v>0</v>
      </c>
      <c r="N175" s="177">
        <f t="shared" si="71"/>
        <v>0</v>
      </c>
      <c r="O175" s="177">
        <f t="shared" si="71"/>
        <v>0</v>
      </c>
      <c r="P175" s="177">
        <f t="shared" si="71"/>
        <v>0</v>
      </c>
      <c r="Q175" s="178"/>
      <c r="R175" s="178"/>
      <c r="S175" s="178"/>
      <c r="T175" s="178"/>
      <c r="U175" s="178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44"/>
      <c r="HY175" s="144"/>
      <c r="HZ175" s="144"/>
      <c r="IA175" s="144"/>
      <c r="IB175" s="144"/>
      <c r="IC175" s="144"/>
      <c r="ID175" s="144"/>
      <c r="IE175" s="144"/>
      <c r="IF175" s="144"/>
      <c r="IG175" s="144"/>
      <c r="IH175" s="144"/>
      <c r="II175" s="144"/>
      <c r="IJ175" s="144"/>
      <c r="IK175" s="144"/>
      <c r="IL175" s="144"/>
      <c r="IM175" s="144"/>
      <c r="IN175" s="144"/>
      <c r="IO175" s="144"/>
      <c r="IP175" s="144"/>
      <c r="IQ175" s="144"/>
      <c r="IR175" s="144"/>
      <c r="IS175" s="144"/>
      <c r="IT175" s="144"/>
      <c r="IU175" s="144"/>
      <c r="IV175" s="144"/>
    </row>
    <row r="176" spans="1:256" ht="15" hidden="1">
      <c r="A176" s="621" t="s">
        <v>213</v>
      </c>
      <c r="B176" s="624" t="s">
        <v>214</v>
      </c>
      <c r="C176" s="179" t="s">
        <v>0</v>
      </c>
      <c r="D176" s="170">
        <f t="shared" ref="D176:P177" si="72">D179+D182</f>
        <v>71633158</v>
      </c>
      <c r="E176" s="171">
        <f t="shared" si="72"/>
        <v>71633158</v>
      </c>
      <c r="F176" s="171">
        <f t="shared" si="72"/>
        <v>0</v>
      </c>
      <c r="G176" s="171">
        <f t="shared" si="72"/>
        <v>0</v>
      </c>
      <c r="H176" s="171">
        <f t="shared" si="72"/>
        <v>0</v>
      </c>
      <c r="I176" s="171">
        <f t="shared" si="72"/>
        <v>0</v>
      </c>
      <c r="J176" s="171">
        <f t="shared" si="72"/>
        <v>0</v>
      </c>
      <c r="K176" s="171">
        <f t="shared" si="72"/>
        <v>0</v>
      </c>
      <c r="L176" s="171">
        <f t="shared" si="72"/>
        <v>71633158</v>
      </c>
      <c r="M176" s="171">
        <f t="shared" si="72"/>
        <v>0</v>
      </c>
      <c r="N176" s="171">
        <f t="shared" si="72"/>
        <v>0</v>
      </c>
      <c r="O176" s="171">
        <f t="shared" si="72"/>
        <v>0</v>
      </c>
      <c r="P176" s="171">
        <f t="shared" si="72"/>
        <v>0</v>
      </c>
      <c r="Q176" s="184"/>
      <c r="R176" s="184"/>
      <c r="S176" s="184"/>
      <c r="T176" s="184"/>
      <c r="U176" s="184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185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185"/>
      <c r="CS176" s="185"/>
      <c r="CT176" s="185"/>
      <c r="CU176" s="185"/>
      <c r="CV176" s="185"/>
      <c r="CW176" s="185"/>
      <c r="CX176" s="185"/>
      <c r="CY176" s="185"/>
      <c r="CZ176" s="185"/>
      <c r="DA176" s="185"/>
      <c r="DB176" s="185"/>
      <c r="DC176" s="185"/>
      <c r="DD176" s="185"/>
      <c r="DE176" s="185"/>
      <c r="DF176" s="185"/>
      <c r="DG176" s="185"/>
      <c r="DH176" s="185"/>
      <c r="DI176" s="185"/>
      <c r="DJ176" s="185"/>
      <c r="DK176" s="185"/>
      <c r="DL176" s="185"/>
      <c r="DM176" s="185"/>
      <c r="DN176" s="185"/>
      <c r="DO176" s="185"/>
      <c r="DP176" s="185"/>
      <c r="DQ176" s="185"/>
      <c r="DR176" s="185"/>
      <c r="DS176" s="185"/>
      <c r="DT176" s="185"/>
      <c r="DU176" s="185"/>
      <c r="DV176" s="185"/>
      <c r="DW176" s="185"/>
      <c r="DX176" s="185"/>
      <c r="DY176" s="185"/>
      <c r="DZ176" s="185"/>
      <c r="EA176" s="185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85"/>
      <c r="FC176" s="185"/>
      <c r="FD176" s="185"/>
      <c r="FE176" s="185"/>
      <c r="FF176" s="185"/>
      <c r="FG176" s="185"/>
      <c r="FH176" s="185"/>
      <c r="FI176" s="185"/>
      <c r="FJ176" s="185"/>
      <c r="FK176" s="185"/>
      <c r="FL176" s="185"/>
      <c r="FM176" s="185"/>
      <c r="FN176" s="185"/>
      <c r="FO176" s="185"/>
      <c r="FP176" s="185"/>
      <c r="FQ176" s="185"/>
      <c r="FR176" s="185"/>
      <c r="FS176" s="185"/>
      <c r="FT176" s="185"/>
      <c r="FU176" s="185"/>
      <c r="FV176" s="185"/>
      <c r="FW176" s="185"/>
      <c r="FX176" s="185"/>
      <c r="FY176" s="185"/>
      <c r="FZ176" s="185"/>
      <c r="GA176" s="185"/>
      <c r="GB176" s="185"/>
      <c r="GC176" s="185"/>
      <c r="GD176" s="185"/>
      <c r="GE176" s="185"/>
      <c r="GF176" s="185"/>
      <c r="GG176" s="185"/>
      <c r="GH176" s="185"/>
      <c r="GI176" s="185"/>
      <c r="GJ176" s="185"/>
      <c r="GK176" s="185"/>
      <c r="GL176" s="185"/>
      <c r="GM176" s="185"/>
      <c r="GN176" s="185"/>
      <c r="GO176" s="185"/>
      <c r="GP176" s="185"/>
      <c r="GQ176" s="185"/>
      <c r="GR176" s="185"/>
      <c r="GS176" s="185"/>
      <c r="GT176" s="185"/>
      <c r="GU176" s="185"/>
      <c r="GV176" s="185"/>
      <c r="GW176" s="185"/>
      <c r="GX176" s="185"/>
      <c r="GY176" s="185"/>
      <c r="GZ176" s="185"/>
      <c r="HA176" s="185"/>
      <c r="HB176" s="185"/>
      <c r="HC176" s="185"/>
      <c r="HD176" s="185"/>
      <c r="HE176" s="185"/>
      <c r="HF176" s="185"/>
      <c r="HG176" s="185"/>
      <c r="HH176" s="185"/>
      <c r="HI176" s="185"/>
      <c r="HJ176" s="185"/>
      <c r="HK176" s="185"/>
      <c r="HL176" s="185"/>
      <c r="HM176" s="185"/>
      <c r="HN176" s="185"/>
      <c r="HO176" s="185"/>
      <c r="HP176" s="185"/>
      <c r="HQ176" s="185"/>
      <c r="HR176" s="185"/>
      <c r="HS176" s="185"/>
      <c r="HT176" s="185"/>
      <c r="HU176" s="185"/>
      <c r="HV176" s="185"/>
      <c r="HW176" s="185"/>
      <c r="HX176" s="185"/>
      <c r="HY176" s="185"/>
      <c r="HZ176" s="185"/>
      <c r="IA176" s="185"/>
      <c r="IB176" s="185"/>
      <c r="IC176" s="185"/>
      <c r="ID176" s="185"/>
      <c r="IE176" s="185"/>
      <c r="IF176" s="185"/>
      <c r="IG176" s="185"/>
      <c r="IH176" s="185"/>
      <c r="II176" s="185"/>
      <c r="IJ176" s="185"/>
      <c r="IK176" s="185"/>
      <c r="IL176" s="185"/>
      <c r="IM176" s="185"/>
      <c r="IN176" s="185"/>
      <c r="IO176" s="185"/>
      <c r="IP176" s="185"/>
      <c r="IQ176" s="185"/>
      <c r="IR176" s="185"/>
      <c r="IS176" s="185"/>
      <c r="IT176" s="185"/>
      <c r="IU176" s="185"/>
      <c r="IV176" s="185"/>
    </row>
    <row r="177" spans="1:256" ht="15" hidden="1">
      <c r="A177" s="622"/>
      <c r="B177" s="625"/>
      <c r="C177" s="179" t="s">
        <v>1</v>
      </c>
      <c r="D177" s="170">
        <f t="shared" si="72"/>
        <v>0</v>
      </c>
      <c r="E177" s="171">
        <f t="shared" si="72"/>
        <v>0</v>
      </c>
      <c r="F177" s="171">
        <f t="shared" si="72"/>
        <v>0</v>
      </c>
      <c r="G177" s="171">
        <f t="shared" si="72"/>
        <v>0</v>
      </c>
      <c r="H177" s="171">
        <f t="shared" si="72"/>
        <v>0</v>
      </c>
      <c r="I177" s="171">
        <f t="shared" si="72"/>
        <v>0</v>
      </c>
      <c r="J177" s="171">
        <f t="shared" si="72"/>
        <v>0</v>
      </c>
      <c r="K177" s="171">
        <f t="shared" si="72"/>
        <v>0</v>
      </c>
      <c r="L177" s="171">
        <f t="shared" si="72"/>
        <v>0</v>
      </c>
      <c r="M177" s="171">
        <f t="shared" si="72"/>
        <v>0</v>
      </c>
      <c r="N177" s="171">
        <f t="shared" si="72"/>
        <v>0</v>
      </c>
      <c r="O177" s="171">
        <f t="shared" si="72"/>
        <v>0</v>
      </c>
      <c r="P177" s="171">
        <f t="shared" si="72"/>
        <v>0</v>
      </c>
      <c r="Q177" s="184"/>
      <c r="R177" s="184"/>
      <c r="S177" s="184"/>
      <c r="T177" s="184"/>
      <c r="U177" s="184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  <c r="BW177" s="185"/>
      <c r="BX177" s="185"/>
      <c r="BY177" s="185"/>
      <c r="BZ177" s="185"/>
      <c r="CA177" s="185"/>
      <c r="CB177" s="185"/>
      <c r="CC177" s="185"/>
      <c r="CD177" s="185"/>
      <c r="CE177" s="185"/>
      <c r="CF177" s="185"/>
      <c r="CG177" s="185"/>
      <c r="CH177" s="185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5"/>
      <c r="DE177" s="185"/>
      <c r="DF177" s="185"/>
      <c r="DG177" s="185"/>
      <c r="DH177" s="185"/>
      <c r="DI177" s="185"/>
      <c r="DJ177" s="185"/>
      <c r="DK177" s="185"/>
      <c r="DL177" s="185"/>
      <c r="DM177" s="185"/>
      <c r="DN177" s="185"/>
      <c r="DO177" s="185"/>
      <c r="DP177" s="185"/>
      <c r="DQ177" s="185"/>
      <c r="DR177" s="185"/>
      <c r="DS177" s="185"/>
      <c r="DT177" s="185"/>
      <c r="DU177" s="185"/>
      <c r="DV177" s="185"/>
      <c r="DW177" s="185"/>
      <c r="DX177" s="185"/>
      <c r="DY177" s="185"/>
      <c r="DZ177" s="185"/>
      <c r="EA177" s="185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85"/>
      <c r="FC177" s="185"/>
      <c r="FD177" s="185"/>
      <c r="FE177" s="185"/>
      <c r="FF177" s="185"/>
      <c r="FG177" s="185"/>
      <c r="FH177" s="185"/>
      <c r="FI177" s="185"/>
      <c r="FJ177" s="185"/>
      <c r="FK177" s="185"/>
      <c r="FL177" s="185"/>
      <c r="FM177" s="185"/>
      <c r="FN177" s="185"/>
      <c r="FO177" s="185"/>
      <c r="FP177" s="185"/>
      <c r="FQ177" s="185"/>
      <c r="FR177" s="185"/>
      <c r="FS177" s="185"/>
      <c r="FT177" s="185"/>
      <c r="FU177" s="185"/>
      <c r="FV177" s="185"/>
      <c r="FW177" s="185"/>
      <c r="FX177" s="185"/>
      <c r="FY177" s="185"/>
      <c r="FZ177" s="185"/>
      <c r="GA177" s="185"/>
      <c r="GB177" s="185"/>
      <c r="GC177" s="185"/>
      <c r="GD177" s="185"/>
      <c r="GE177" s="185"/>
      <c r="GF177" s="185"/>
      <c r="GG177" s="185"/>
      <c r="GH177" s="185"/>
      <c r="GI177" s="185"/>
      <c r="GJ177" s="185"/>
      <c r="GK177" s="185"/>
      <c r="GL177" s="185"/>
      <c r="GM177" s="185"/>
      <c r="GN177" s="185"/>
      <c r="GO177" s="185"/>
      <c r="GP177" s="185"/>
      <c r="GQ177" s="185"/>
      <c r="GR177" s="185"/>
      <c r="GS177" s="185"/>
      <c r="GT177" s="185"/>
      <c r="GU177" s="185"/>
      <c r="GV177" s="185"/>
      <c r="GW177" s="185"/>
      <c r="GX177" s="185"/>
      <c r="GY177" s="185"/>
      <c r="GZ177" s="185"/>
      <c r="HA177" s="185"/>
      <c r="HB177" s="185"/>
      <c r="HC177" s="185"/>
      <c r="HD177" s="185"/>
      <c r="HE177" s="185"/>
      <c r="HF177" s="185"/>
      <c r="HG177" s="185"/>
      <c r="HH177" s="185"/>
      <c r="HI177" s="185"/>
      <c r="HJ177" s="185"/>
      <c r="HK177" s="185"/>
      <c r="HL177" s="185"/>
      <c r="HM177" s="185"/>
      <c r="HN177" s="185"/>
      <c r="HO177" s="185"/>
      <c r="HP177" s="185"/>
      <c r="HQ177" s="185"/>
      <c r="HR177" s="185"/>
      <c r="HS177" s="185"/>
      <c r="HT177" s="185"/>
      <c r="HU177" s="185"/>
      <c r="HV177" s="185"/>
      <c r="HW177" s="185"/>
      <c r="HX177" s="185"/>
      <c r="HY177" s="185"/>
      <c r="HZ177" s="185"/>
      <c r="IA177" s="185"/>
      <c r="IB177" s="185"/>
      <c r="IC177" s="185"/>
      <c r="ID177" s="185"/>
      <c r="IE177" s="185"/>
      <c r="IF177" s="185"/>
      <c r="IG177" s="185"/>
      <c r="IH177" s="185"/>
      <c r="II177" s="185"/>
      <c r="IJ177" s="185"/>
      <c r="IK177" s="185"/>
      <c r="IL177" s="185"/>
      <c r="IM177" s="185"/>
      <c r="IN177" s="185"/>
      <c r="IO177" s="185"/>
      <c r="IP177" s="185"/>
      <c r="IQ177" s="185"/>
      <c r="IR177" s="185"/>
      <c r="IS177" s="185"/>
      <c r="IT177" s="185"/>
      <c r="IU177" s="185"/>
      <c r="IV177" s="185"/>
    </row>
    <row r="178" spans="1:256" ht="15" hidden="1">
      <c r="A178" s="623"/>
      <c r="B178" s="626"/>
      <c r="C178" s="179" t="s">
        <v>2</v>
      </c>
      <c r="D178" s="170">
        <f>D176+D177</f>
        <v>71633158</v>
      </c>
      <c r="E178" s="171">
        <f t="shared" ref="E178:P178" si="73">E176+E177</f>
        <v>71633158</v>
      </c>
      <c r="F178" s="171">
        <f t="shared" si="73"/>
        <v>0</v>
      </c>
      <c r="G178" s="171">
        <f t="shared" si="73"/>
        <v>0</v>
      </c>
      <c r="H178" s="171">
        <f t="shared" si="73"/>
        <v>0</v>
      </c>
      <c r="I178" s="171">
        <f t="shared" si="73"/>
        <v>0</v>
      </c>
      <c r="J178" s="171">
        <f t="shared" si="73"/>
        <v>0</v>
      </c>
      <c r="K178" s="171">
        <f t="shared" si="73"/>
        <v>0</v>
      </c>
      <c r="L178" s="171">
        <f t="shared" si="73"/>
        <v>71633158</v>
      </c>
      <c r="M178" s="171">
        <f t="shared" si="73"/>
        <v>0</v>
      </c>
      <c r="N178" s="171">
        <f t="shared" si="73"/>
        <v>0</v>
      </c>
      <c r="O178" s="171">
        <f t="shared" si="73"/>
        <v>0</v>
      </c>
      <c r="P178" s="171">
        <f t="shared" si="73"/>
        <v>0</v>
      </c>
      <c r="Q178" s="184"/>
      <c r="R178" s="184"/>
      <c r="S178" s="184"/>
      <c r="T178" s="184"/>
      <c r="U178" s="184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5"/>
      <c r="FQ178" s="185"/>
      <c r="FR178" s="185"/>
      <c r="FS178" s="185"/>
      <c r="FT178" s="185"/>
      <c r="FU178" s="185"/>
      <c r="FV178" s="185"/>
      <c r="FW178" s="185"/>
      <c r="FX178" s="185"/>
      <c r="FY178" s="185"/>
      <c r="FZ178" s="185"/>
      <c r="GA178" s="185"/>
      <c r="GB178" s="185"/>
      <c r="GC178" s="185"/>
      <c r="GD178" s="185"/>
      <c r="GE178" s="185"/>
      <c r="GF178" s="185"/>
      <c r="GG178" s="185"/>
      <c r="GH178" s="185"/>
      <c r="GI178" s="185"/>
      <c r="GJ178" s="185"/>
      <c r="GK178" s="185"/>
      <c r="GL178" s="185"/>
      <c r="GM178" s="185"/>
      <c r="GN178" s="185"/>
      <c r="GO178" s="185"/>
      <c r="GP178" s="185"/>
      <c r="GQ178" s="185"/>
      <c r="GR178" s="185"/>
      <c r="GS178" s="185"/>
      <c r="GT178" s="185"/>
      <c r="GU178" s="185"/>
      <c r="GV178" s="185"/>
      <c r="GW178" s="185"/>
      <c r="GX178" s="185"/>
      <c r="GY178" s="185"/>
      <c r="GZ178" s="185"/>
      <c r="HA178" s="185"/>
      <c r="HB178" s="185"/>
      <c r="HC178" s="185"/>
      <c r="HD178" s="185"/>
      <c r="HE178" s="185"/>
      <c r="HF178" s="185"/>
      <c r="HG178" s="185"/>
      <c r="HH178" s="185"/>
      <c r="HI178" s="185"/>
      <c r="HJ178" s="185"/>
      <c r="HK178" s="185"/>
      <c r="HL178" s="185"/>
      <c r="HM178" s="185"/>
      <c r="HN178" s="185"/>
      <c r="HO178" s="185"/>
      <c r="HP178" s="185"/>
      <c r="HQ178" s="185"/>
      <c r="HR178" s="185"/>
      <c r="HS178" s="185"/>
      <c r="HT178" s="185"/>
      <c r="HU178" s="185"/>
      <c r="HV178" s="185"/>
      <c r="HW178" s="185"/>
      <c r="HX178" s="185"/>
      <c r="HY178" s="185"/>
      <c r="HZ178" s="185"/>
      <c r="IA178" s="185"/>
      <c r="IB178" s="185"/>
      <c r="IC178" s="185"/>
      <c r="ID178" s="185"/>
      <c r="IE178" s="185"/>
      <c r="IF178" s="185"/>
      <c r="IG178" s="185"/>
      <c r="IH178" s="185"/>
      <c r="II178" s="185"/>
      <c r="IJ178" s="185"/>
      <c r="IK178" s="185"/>
      <c r="IL178" s="185"/>
      <c r="IM178" s="185"/>
      <c r="IN178" s="185"/>
      <c r="IO178" s="185"/>
      <c r="IP178" s="185"/>
      <c r="IQ178" s="185"/>
      <c r="IR178" s="185"/>
      <c r="IS178" s="185"/>
      <c r="IT178" s="185"/>
      <c r="IU178" s="185"/>
      <c r="IV178" s="185"/>
    </row>
    <row r="179" spans="1:256" hidden="1">
      <c r="A179" s="627" t="s">
        <v>215</v>
      </c>
      <c r="B179" s="630" t="s">
        <v>216</v>
      </c>
      <c r="C179" s="174" t="s">
        <v>0</v>
      </c>
      <c r="D179" s="166">
        <f>E179+M179</f>
        <v>14724772</v>
      </c>
      <c r="E179" s="167">
        <f>F179+I179+J179+K179+L179</f>
        <v>14724772</v>
      </c>
      <c r="F179" s="167">
        <f>G179+H179</f>
        <v>0</v>
      </c>
      <c r="G179" s="167">
        <v>0</v>
      </c>
      <c r="H179" s="167">
        <v>0</v>
      </c>
      <c r="I179" s="167">
        <v>0</v>
      </c>
      <c r="J179" s="167">
        <v>0</v>
      </c>
      <c r="K179" s="167">
        <v>0</v>
      </c>
      <c r="L179" s="167">
        <v>14724772</v>
      </c>
      <c r="M179" s="167">
        <f>N179+P179</f>
        <v>0</v>
      </c>
      <c r="N179" s="167">
        <v>0</v>
      </c>
      <c r="O179" s="167">
        <v>0</v>
      </c>
      <c r="P179" s="167">
        <v>0</v>
      </c>
      <c r="Q179" s="168"/>
      <c r="R179" s="168"/>
      <c r="S179" s="168"/>
      <c r="T179" s="168"/>
      <c r="U179" s="168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59"/>
      <c r="EB179" s="159"/>
      <c r="EC179" s="159"/>
      <c r="ED179" s="159"/>
      <c r="EE179" s="159"/>
      <c r="EF179" s="159"/>
      <c r="EG179" s="159"/>
      <c r="EH179" s="159"/>
      <c r="EI179" s="159"/>
      <c r="EJ179" s="159"/>
      <c r="EK179" s="159"/>
      <c r="EL179" s="159"/>
      <c r="EM179" s="159"/>
      <c r="EN179" s="159"/>
      <c r="EO179" s="159"/>
      <c r="EP179" s="159"/>
      <c r="EQ179" s="159"/>
      <c r="ER179" s="159"/>
      <c r="ES179" s="159"/>
      <c r="ET179" s="159"/>
      <c r="EU179" s="159"/>
      <c r="EV179" s="159"/>
      <c r="EW179" s="159"/>
      <c r="EX179" s="159"/>
      <c r="EY179" s="159"/>
      <c r="EZ179" s="159"/>
      <c r="FA179" s="159"/>
      <c r="FB179" s="159"/>
      <c r="FC179" s="159"/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59"/>
      <c r="FO179" s="159"/>
      <c r="FP179" s="159"/>
      <c r="FQ179" s="159"/>
      <c r="FR179" s="159"/>
      <c r="FS179" s="159"/>
      <c r="FT179" s="159"/>
      <c r="FU179" s="159"/>
      <c r="FV179" s="159"/>
      <c r="FW179" s="159"/>
      <c r="FX179" s="159"/>
      <c r="FY179" s="159"/>
      <c r="FZ179" s="159"/>
      <c r="GA179" s="159"/>
      <c r="GB179" s="159"/>
      <c r="GC179" s="159"/>
      <c r="GD179" s="159"/>
      <c r="GE179" s="159"/>
      <c r="GF179" s="159"/>
      <c r="GG179" s="159"/>
      <c r="GH179" s="159"/>
      <c r="GI179" s="159"/>
      <c r="GJ179" s="159"/>
      <c r="GK179" s="159"/>
      <c r="GL179" s="159"/>
      <c r="GM179" s="159"/>
      <c r="GN179" s="159"/>
      <c r="GO179" s="159"/>
      <c r="GP179" s="159"/>
      <c r="GQ179" s="159"/>
      <c r="GR179" s="159"/>
      <c r="GS179" s="159"/>
      <c r="GT179" s="159"/>
      <c r="GU179" s="159"/>
      <c r="GV179" s="159"/>
      <c r="GW179" s="159"/>
      <c r="GX179" s="159"/>
      <c r="GY179" s="159"/>
      <c r="GZ179" s="159"/>
      <c r="HA179" s="159"/>
      <c r="HB179" s="159"/>
      <c r="HC179" s="159"/>
      <c r="HD179" s="159"/>
      <c r="HE179" s="159"/>
      <c r="HF179" s="159"/>
      <c r="HG179" s="159"/>
      <c r="HH179" s="159"/>
      <c r="HI179" s="159"/>
      <c r="HJ179" s="159"/>
      <c r="HK179" s="159"/>
      <c r="HL179" s="159"/>
      <c r="HM179" s="159"/>
      <c r="HN179" s="159"/>
      <c r="HO179" s="159"/>
      <c r="HP179" s="159"/>
      <c r="HQ179" s="159"/>
      <c r="HR179" s="159"/>
      <c r="HS179" s="159"/>
      <c r="HT179" s="159"/>
      <c r="HU179" s="159"/>
      <c r="HV179" s="159"/>
      <c r="HW179" s="159"/>
      <c r="HX179" s="159"/>
      <c r="HY179" s="159"/>
      <c r="HZ179" s="159"/>
      <c r="IA179" s="159"/>
      <c r="IB179" s="159"/>
      <c r="IC179" s="159"/>
      <c r="ID179" s="159"/>
      <c r="IE179" s="159"/>
      <c r="IF179" s="159"/>
      <c r="IG179" s="159"/>
      <c r="IH179" s="159"/>
      <c r="II179" s="159"/>
      <c r="IJ179" s="159"/>
      <c r="IK179" s="159"/>
      <c r="IL179" s="159"/>
      <c r="IM179" s="159"/>
      <c r="IN179" s="159"/>
      <c r="IO179" s="159"/>
      <c r="IP179" s="159"/>
      <c r="IQ179" s="159"/>
      <c r="IR179" s="159"/>
      <c r="IS179" s="159"/>
      <c r="IT179" s="159"/>
      <c r="IU179" s="159"/>
      <c r="IV179" s="159"/>
    </row>
    <row r="180" spans="1:256" hidden="1">
      <c r="A180" s="628"/>
      <c r="B180" s="631"/>
      <c r="C180" s="174" t="s">
        <v>1</v>
      </c>
      <c r="D180" s="166">
        <f>E180+M180</f>
        <v>0</v>
      </c>
      <c r="E180" s="167">
        <f>F180+I180+J180+K180+L180</f>
        <v>0</v>
      </c>
      <c r="F180" s="167">
        <f>G180+H180</f>
        <v>0</v>
      </c>
      <c r="G180" s="167"/>
      <c r="H180" s="167"/>
      <c r="I180" s="167"/>
      <c r="J180" s="167"/>
      <c r="K180" s="167"/>
      <c r="L180" s="167"/>
      <c r="M180" s="167">
        <f>N180+P180</f>
        <v>0</v>
      </c>
      <c r="N180" s="167"/>
      <c r="O180" s="167"/>
      <c r="P180" s="167"/>
      <c r="Q180" s="168"/>
      <c r="R180" s="168"/>
      <c r="S180" s="168"/>
      <c r="T180" s="168"/>
      <c r="U180" s="168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59"/>
      <c r="EB180" s="159"/>
      <c r="EC180" s="159"/>
      <c r="ED180" s="159"/>
      <c r="EE180" s="159"/>
      <c r="EF180" s="159"/>
      <c r="EG180" s="159"/>
      <c r="EH180" s="159"/>
      <c r="EI180" s="159"/>
      <c r="EJ180" s="159"/>
      <c r="EK180" s="159"/>
      <c r="EL180" s="159"/>
      <c r="EM180" s="159"/>
      <c r="EN180" s="159"/>
      <c r="EO180" s="159"/>
      <c r="EP180" s="159"/>
      <c r="EQ180" s="159"/>
      <c r="ER180" s="159"/>
      <c r="ES180" s="159"/>
      <c r="ET180" s="159"/>
      <c r="EU180" s="159"/>
      <c r="EV180" s="159"/>
      <c r="EW180" s="159"/>
      <c r="EX180" s="159"/>
      <c r="EY180" s="159"/>
      <c r="EZ180" s="159"/>
      <c r="FA180" s="159"/>
      <c r="FB180" s="159"/>
      <c r="FC180" s="159"/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59"/>
      <c r="FO180" s="159"/>
      <c r="FP180" s="159"/>
      <c r="FQ180" s="159"/>
      <c r="FR180" s="159"/>
      <c r="FS180" s="159"/>
      <c r="FT180" s="159"/>
      <c r="FU180" s="159"/>
      <c r="FV180" s="159"/>
      <c r="FW180" s="159"/>
      <c r="FX180" s="159"/>
      <c r="FY180" s="159"/>
      <c r="FZ180" s="159"/>
      <c r="GA180" s="159"/>
      <c r="GB180" s="159"/>
      <c r="GC180" s="159"/>
      <c r="GD180" s="159"/>
      <c r="GE180" s="159"/>
      <c r="GF180" s="159"/>
      <c r="GG180" s="159"/>
      <c r="GH180" s="159"/>
      <c r="GI180" s="159"/>
      <c r="GJ180" s="159"/>
      <c r="GK180" s="159"/>
      <c r="GL180" s="159"/>
      <c r="GM180" s="159"/>
      <c r="GN180" s="159"/>
      <c r="GO180" s="159"/>
      <c r="GP180" s="159"/>
      <c r="GQ180" s="159"/>
      <c r="GR180" s="159"/>
      <c r="GS180" s="159"/>
      <c r="GT180" s="159"/>
      <c r="GU180" s="159"/>
      <c r="GV180" s="159"/>
      <c r="GW180" s="159"/>
      <c r="GX180" s="159"/>
      <c r="GY180" s="159"/>
      <c r="GZ180" s="159"/>
      <c r="HA180" s="159"/>
      <c r="HB180" s="159"/>
      <c r="HC180" s="159"/>
      <c r="HD180" s="159"/>
      <c r="HE180" s="159"/>
      <c r="HF180" s="159"/>
      <c r="HG180" s="159"/>
      <c r="HH180" s="159"/>
      <c r="HI180" s="159"/>
      <c r="HJ180" s="159"/>
      <c r="HK180" s="159"/>
      <c r="HL180" s="159"/>
      <c r="HM180" s="159"/>
      <c r="HN180" s="159"/>
      <c r="HO180" s="159"/>
      <c r="HP180" s="159"/>
      <c r="HQ180" s="159"/>
      <c r="HR180" s="159"/>
      <c r="HS180" s="159"/>
      <c r="HT180" s="159"/>
      <c r="HU180" s="159"/>
      <c r="HV180" s="159"/>
      <c r="HW180" s="159"/>
      <c r="HX180" s="159"/>
      <c r="HY180" s="159"/>
      <c r="HZ180" s="159"/>
      <c r="IA180" s="159"/>
      <c r="IB180" s="159"/>
      <c r="IC180" s="159"/>
      <c r="ID180" s="159"/>
      <c r="IE180" s="159"/>
      <c r="IF180" s="159"/>
      <c r="IG180" s="159"/>
      <c r="IH180" s="159"/>
      <c r="II180" s="159"/>
      <c r="IJ180" s="159"/>
      <c r="IK180" s="159"/>
      <c r="IL180" s="159"/>
      <c r="IM180" s="159"/>
      <c r="IN180" s="159"/>
      <c r="IO180" s="159"/>
      <c r="IP180" s="159"/>
      <c r="IQ180" s="159"/>
      <c r="IR180" s="159"/>
      <c r="IS180" s="159"/>
      <c r="IT180" s="159"/>
      <c r="IU180" s="159"/>
      <c r="IV180" s="159"/>
    </row>
    <row r="181" spans="1:256" hidden="1">
      <c r="A181" s="629"/>
      <c r="B181" s="632"/>
      <c r="C181" s="174" t="s">
        <v>2</v>
      </c>
      <c r="D181" s="166">
        <f>D179+D180</f>
        <v>14724772</v>
      </c>
      <c r="E181" s="167">
        <f t="shared" ref="E181:P181" si="74">E179+E180</f>
        <v>14724772</v>
      </c>
      <c r="F181" s="167">
        <f t="shared" si="74"/>
        <v>0</v>
      </c>
      <c r="G181" s="167">
        <f t="shared" si="74"/>
        <v>0</v>
      </c>
      <c r="H181" s="167">
        <f t="shared" si="74"/>
        <v>0</v>
      </c>
      <c r="I181" s="167">
        <f t="shared" si="74"/>
        <v>0</v>
      </c>
      <c r="J181" s="167">
        <f t="shared" si="74"/>
        <v>0</v>
      </c>
      <c r="K181" s="167">
        <f t="shared" si="74"/>
        <v>0</v>
      </c>
      <c r="L181" s="167">
        <f t="shared" si="74"/>
        <v>14724772</v>
      </c>
      <c r="M181" s="167">
        <f t="shared" si="74"/>
        <v>0</v>
      </c>
      <c r="N181" s="167">
        <f t="shared" si="74"/>
        <v>0</v>
      </c>
      <c r="O181" s="167">
        <f t="shared" si="74"/>
        <v>0</v>
      </c>
      <c r="P181" s="167">
        <f t="shared" si="74"/>
        <v>0</v>
      </c>
      <c r="Q181" s="168"/>
      <c r="R181" s="168"/>
      <c r="S181" s="168"/>
      <c r="T181" s="168"/>
      <c r="U181" s="168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59"/>
      <c r="FO181" s="159"/>
      <c r="FP181" s="159"/>
      <c r="FQ181" s="159"/>
      <c r="FR181" s="159"/>
      <c r="FS181" s="159"/>
      <c r="FT181" s="159"/>
      <c r="FU181" s="159"/>
      <c r="FV181" s="159"/>
      <c r="FW181" s="159"/>
      <c r="FX181" s="159"/>
      <c r="FY181" s="159"/>
      <c r="FZ181" s="159"/>
      <c r="GA181" s="159"/>
      <c r="GB181" s="159"/>
      <c r="GC181" s="159"/>
      <c r="GD181" s="159"/>
      <c r="GE181" s="159"/>
      <c r="GF181" s="159"/>
      <c r="GG181" s="159"/>
      <c r="GH181" s="159"/>
      <c r="GI181" s="159"/>
      <c r="GJ181" s="159"/>
      <c r="GK181" s="159"/>
      <c r="GL181" s="159"/>
      <c r="GM181" s="159"/>
      <c r="GN181" s="159"/>
      <c r="GO181" s="159"/>
      <c r="GP181" s="159"/>
      <c r="GQ181" s="159"/>
      <c r="GR181" s="159"/>
      <c r="GS181" s="159"/>
      <c r="GT181" s="159"/>
      <c r="GU181" s="159"/>
      <c r="GV181" s="159"/>
      <c r="GW181" s="159"/>
      <c r="GX181" s="159"/>
      <c r="GY181" s="159"/>
      <c r="GZ181" s="159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  <c r="HW181" s="159"/>
      <c r="HX181" s="159"/>
      <c r="HY181" s="159"/>
      <c r="HZ181" s="159"/>
      <c r="IA181" s="159"/>
      <c r="IB181" s="159"/>
      <c r="IC181" s="159"/>
      <c r="ID181" s="159"/>
      <c r="IE181" s="159"/>
      <c r="IF181" s="159"/>
      <c r="IG181" s="159"/>
      <c r="IH181" s="159"/>
      <c r="II181" s="159"/>
      <c r="IJ181" s="159"/>
      <c r="IK181" s="159"/>
      <c r="IL181" s="159"/>
      <c r="IM181" s="159"/>
      <c r="IN181" s="159"/>
      <c r="IO181" s="159"/>
      <c r="IP181" s="159"/>
      <c r="IQ181" s="159"/>
      <c r="IR181" s="159"/>
      <c r="IS181" s="159"/>
      <c r="IT181" s="159"/>
      <c r="IU181" s="159"/>
      <c r="IV181" s="159"/>
    </row>
    <row r="182" spans="1:256" hidden="1">
      <c r="A182" s="627" t="s">
        <v>217</v>
      </c>
      <c r="B182" s="630" t="s">
        <v>218</v>
      </c>
      <c r="C182" s="174" t="s">
        <v>0</v>
      </c>
      <c r="D182" s="166">
        <f>E182+M182</f>
        <v>56908386</v>
      </c>
      <c r="E182" s="167">
        <f>F182+I182+J182+K182+L182</f>
        <v>56908386</v>
      </c>
      <c r="F182" s="167">
        <f>G182+H182</f>
        <v>0</v>
      </c>
      <c r="G182" s="167">
        <v>0</v>
      </c>
      <c r="H182" s="167">
        <v>0</v>
      </c>
      <c r="I182" s="167">
        <v>0</v>
      </c>
      <c r="J182" s="167">
        <v>0</v>
      </c>
      <c r="K182" s="167">
        <v>0</v>
      </c>
      <c r="L182" s="167">
        <v>56908386</v>
      </c>
      <c r="M182" s="167">
        <f>N182+P182</f>
        <v>0</v>
      </c>
      <c r="N182" s="167">
        <v>0</v>
      </c>
      <c r="O182" s="167">
        <v>0</v>
      </c>
      <c r="P182" s="167">
        <v>0</v>
      </c>
      <c r="Q182" s="168"/>
      <c r="R182" s="168"/>
      <c r="S182" s="168"/>
      <c r="T182" s="168"/>
      <c r="U182" s="168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159"/>
      <c r="EH182" s="159"/>
      <c r="EI182" s="159"/>
      <c r="EJ182" s="159"/>
      <c r="EK182" s="159"/>
      <c r="EL182" s="159"/>
      <c r="EM182" s="159"/>
      <c r="EN182" s="159"/>
      <c r="EO182" s="159"/>
      <c r="EP182" s="159"/>
      <c r="EQ182" s="159"/>
      <c r="ER182" s="159"/>
      <c r="ES182" s="159"/>
      <c r="ET182" s="159"/>
      <c r="EU182" s="159"/>
      <c r="EV182" s="159"/>
      <c r="EW182" s="159"/>
      <c r="EX182" s="159"/>
      <c r="EY182" s="159"/>
      <c r="EZ182" s="159"/>
      <c r="FA182" s="159"/>
      <c r="FB182" s="159"/>
      <c r="FC182" s="159"/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59"/>
      <c r="FO182" s="159"/>
      <c r="FP182" s="159"/>
      <c r="FQ182" s="159"/>
      <c r="FR182" s="159"/>
      <c r="FS182" s="159"/>
      <c r="FT182" s="159"/>
      <c r="FU182" s="159"/>
      <c r="FV182" s="159"/>
      <c r="FW182" s="159"/>
      <c r="FX182" s="159"/>
      <c r="FY182" s="159"/>
      <c r="FZ182" s="159"/>
      <c r="GA182" s="159"/>
      <c r="GB182" s="159"/>
      <c r="GC182" s="159"/>
      <c r="GD182" s="159"/>
      <c r="GE182" s="159"/>
      <c r="GF182" s="159"/>
      <c r="GG182" s="159"/>
      <c r="GH182" s="159"/>
      <c r="GI182" s="159"/>
      <c r="GJ182" s="159"/>
      <c r="GK182" s="159"/>
      <c r="GL182" s="159"/>
      <c r="GM182" s="159"/>
      <c r="GN182" s="159"/>
      <c r="GO182" s="159"/>
      <c r="GP182" s="159"/>
      <c r="GQ182" s="159"/>
      <c r="GR182" s="159"/>
      <c r="GS182" s="159"/>
      <c r="GT182" s="159"/>
      <c r="GU182" s="159"/>
      <c r="GV182" s="159"/>
      <c r="GW182" s="159"/>
      <c r="GX182" s="159"/>
      <c r="GY182" s="159"/>
      <c r="GZ182" s="159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  <c r="HW182" s="159"/>
      <c r="HX182" s="159"/>
      <c r="HY182" s="159"/>
      <c r="HZ182" s="159"/>
      <c r="IA182" s="159"/>
      <c r="IB182" s="159"/>
      <c r="IC182" s="159"/>
      <c r="ID182" s="159"/>
      <c r="IE182" s="159"/>
      <c r="IF182" s="159"/>
      <c r="IG182" s="159"/>
      <c r="IH182" s="159"/>
      <c r="II182" s="159"/>
      <c r="IJ182" s="159"/>
      <c r="IK182" s="159"/>
      <c r="IL182" s="159"/>
      <c r="IM182" s="159"/>
      <c r="IN182" s="159"/>
      <c r="IO182" s="159"/>
      <c r="IP182" s="159"/>
      <c r="IQ182" s="159"/>
      <c r="IR182" s="159"/>
      <c r="IS182" s="159"/>
      <c r="IT182" s="159"/>
      <c r="IU182" s="159"/>
      <c r="IV182" s="159"/>
    </row>
    <row r="183" spans="1:256" hidden="1">
      <c r="A183" s="628"/>
      <c r="B183" s="631"/>
      <c r="C183" s="174" t="s">
        <v>1</v>
      </c>
      <c r="D183" s="166">
        <f>E183+M183</f>
        <v>0</v>
      </c>
      <c r="E183" s="167">
        <f>F183+I183+J183+K183+L183</f>
        <v>0</v>
      </c>
      <c r="F183" s="167">
        <f>G183+H183</f>
        <v>0</v>
      </c>
      <c r="G183" s="167"/>
      <c r="H183" s="167"/>
      <c r="I183" s="167"/>
      <c r="J183" s="167"/>
      <c r="K183" s="167"/>
      <c r="L183" s="167"/>
      <c r="M183" s="167">
        <f>N183+P183</f>
        <v>0</v>
      </c>
      <c r="N183" s="167"/>
      <c r="O183" s="167"/>
      <c r="P183" s="167"/>
      <c r="Q183" s="168"/>
      <c r="R183" s="168"/>
      <c r="S183" s="168"/>
      <c r="T183" s="168"/>
      <c r="U183" s="168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159"/>
      <c r="ER183" s="159"/>
      <c r="ES183" s="159"/>
      <c r="ET183" s="159"/>
      <c r="EU183" s="159"/>
      <c r="EV183" s="159"/>
      <c r="EW183" s="159"/>
      <c r="EX183" s="159"/>
      <c r="EY183" s="159"/>
      <c r="EZ183" s="159"/>
      <c r="FA183" s="159"/>
      <c r="FB183" s="159"/>
      <c r="FC183" s="159"/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59"/>
      <c r="FO183" s="159"/>
      <c r="FP183" s="159"/>
      <c r="FQ183" s="159"/>
      <c r="FR183" s="159"/>
      <c r="FS183" s="159"/>
      <c r="FT183" s="159"/>
      <c r="FU183" s="159"/>
      <c r="FV183" s="159"/>
      <c r="FW183" s="159"/>
      <c r="FX183" s="159"/>
      <c r="FY183" s="159"/>
      <c r="FZ183" s="159"/>
      <c r="GA183" s="159"/>
      <c r="GB183" s="159"/>
      <c r="GC183" s="159"/>
      <c r="GD183" s="159"/>
      <c r="GE183" s="159"/>
      <c r="GF183" s="159"/>
      <c r="GG183" s="159"/>
      <c r="GH183" s="159"/>
      <c r="GI183" s="159"/>
      <c r="GJ183" s="159"/>
      <c r="GK183" s="159"/>
      <c r="GL183" s="159"/>
      <c r="GM183" s="159"/>
      <c r="GN183" s="159"/>
      <c r="GO183" s="159"/>
      <c r="GP183" s="159"/>
      <c r="GQ183" s="159"/>
      <c r="GR183" s="159"/>
      <c r="GS183" s="159"/>
      <c r="GT183" s="159"/>
      <c r="GU183" s="159"/>
      <c r="GV183" s="159"/>
      <c r="GW183" s="159"/>
      <c r="GX183" s="159"/>
      <c r="GY183" s="159"/>
      <c r="GZ183" s="159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  <c r="HW183" s="159"/>
      <c r="HX183" s="159"/>
      <c r="HY183" s="159"/>
      <c r="HZ183" s="159"/>
      <c r="IA183" s="159"/>
      <c r="IB183" s="159"/>
      <c r="IC183" s="159"/>
      <c r="ID183" s="159"/>
      <c r="IE183" s="159"/>
      <c r="IF183" s="159"/>
      <c r="IG183" s="159"/>
      <c r="IH183" s="159"/>
      <c r="II183" s="159"/>
      <c r="IJ183" s="159"/>
      <c r="IK183" s="159"/>
      <c r="IL183" s="159"/>
      <c r="IM183" s="159"/>
      <c r="IN183" s="159"/>
      <c r="IO183" s="159"/>
      <c r="IP183" s="159"/>
      <c r="IQ183" s="159"/>
      <c r="IR183" s="159"/>
      <c r="IS183" s="159"/>
      <c r="IT183" s="159"/>
      <c r="IU183" s="159"/>
      <c r="IV183" s="159"/>
    </row>
    <row r="184" spans="1:256" hidden="1">
      <c r="A184" s="629"/>
      <c r="B184" s="632"/>
      <c r="C184" s="174" t="s">
        <v>2</v>
      </c>
      <c r="D184" s="166">
        <f>D182+D183</f>
        <v>56908386</v>
      </c>
      <c r="E184" s="167">
        <f t="shared" ref="E184:P184" si="75">E182+E183</f>
        <v>56908386</v>
      </c>
      <c r="F184" s="167">
        <f t="shared" si="75"/>
        <v>0</v>
      </c>
      <c r="G184" s="167">
        <f t="shared" si="75"/>
        <v>0</v>
      </c>
      <c r="H184" s="167">
        <f t="shared" si="75"/>
        <v>0</v>
      </c>
      <c r="I184" s="167">
        <f t="shared" si="75"/>
        <v>0</v>
      </c>
      <c r="J184" s="167">
        <f t="shared" si="75"/>
        <v>0</v>
      </c>
      <c r="K184" s="167">
        <f t="shared" si="75"/>
        <v>0</v>
      </c>
      <c r="L184" s="167">
        <f t="shared" si="75"/>
        <v>56908386</v>
      </c>
      <c r="M184" s="167">
        <f t="shared" si="75"/>
        <v>0</v>
      </c>
      <c r="N184" s="167">
        <f t="shared" si="75"/>
        <v>0</v>
      </c>
      <c r="O184" s="167">
        <f t="shared" si="75"/>
        <v>0</v>
      </c>
      <c r="P184" s="167">
        <f t="shared" si="75"/>
        <v>0</v>
      </c>
      <c r="Q184" s="168"/>
      <c r="R184" s="168"/>
      <c r="S184" s="168"/>
      <c r="T184" s="168"/>
      <c r="U184" s="16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59"/>
      <c r="FO184" s="159"/>
      <c r="FP184" s="159"/>
      <c r="FQ184" s="159"/>
      <c r="FR184" s="159"/>
      <c r="FS184" s="159"/>
      <c r="FT184" s="159"/>
      <c r="FU184" s="159"/>
      <c r="FV184" s="159"/>
      <c r="FW184" s="159"/>
      <c r="FX184" s="159"/>
      <c r="FY184" s="159"/>
      <c r="FZ184" s="159"/>
      <c r="GA184" s="159"/>
      <c r="GB184" s="159"/>
      <c r="GC184" s="159"/>
      <c r="GD184" s="159"/>
      <c r="GE184" s="159"/>
      <c r="GF184" s="159"/>
      <c r="GG184" s="159"/>
      <c r="GH184" s="159"/>
      <c r="GI184" s="159"/>
      <c r="GJ184" s="159"/>
      <c r="GK184" s="159"/>
      <c r="GL184" s="159"/>
      <c r="GM184" s="159"/>
      <c r="GN184" s="159"/>
      <c r="GO184" s="159"/>
      <c r="GP184" s="159"/>
      <c r="GQ184" s="159"/>
      <c r="GR184" s="159"/>
      <c r="GS184" s="159"/>
      <c r="GT184" s="159"/>
      <c r="GU184" s="159"/>
      <c r="GV184" s="159"/>
      <c r="GW184" s="159"/>
      <c r="GX184" s="159"/>
      <c r="GY184" s="159"/>
      <c r="GZ184" s="159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  <c r="HW184" s="159"/>
      <c r="HX184" s="159"/>
      <c r="HY184" s="159"/>
      <c r="HZ184" s="159"/>
      <c r="IA184" s="159"/>
      <c r="IB184" s="159"/>
      <c r="IC184" s="159"/>
      <c r="ID184" s="159"/>
      <c r="IE184" s="159"/>
      <c r="IF184" s="159"/>
      <c r="IG184" s="159"/>
      <c r="IH184" s="159"/>
      <c r="II184" s="159"/>
      <c r="IJ184" s="159"/>
      <c r="IK184" s="159"/>
      <c r="IL184" s="159"/>
      <c r="IM184" s="159"/>
      <c r="IN184" s="159"/>
      <c r="IO184" s="159"/>
      <c r="IP184" s="159"/>
      <c r="IQ184" s="159"/>
      <c r="IR184" s="159"/>
      <c r="IS184" s="159"/>
      <c r="IT184" s="159"/>
      <c r="IU184" s="159"/>
      <c r="IV184" s="159"/>
    </row>
    <row r="185" spans="1:256" ht="15" hidden="1">
      <c r="A185" s="621" t="s">
        <v>57</v>
      </c>
      <c r="B185" s="624" t="s">
        <v>58</v>
      </c>
      <c r="C185" s="179" t="s">
        <v>0</v>
      </c>
      <c r="D185" s="170">
        <f>D188</f>
        <v>67717371</v>
      </c>
      <c r="E185" s="171">
        <f t="shared" ref="E185:P186" si="76">E188</f>
        <v>54717371</v>
      </c>
      <c r="F185" s="171">
        <f t="shared" si="76"/>
        <v>54717371</v>
      </c>
      <c r="G185" s="171">
        <f t="shared" si="76"/>
        <v>0</v>
      </c>
      <c r="H185" s="171">
        <f t="shared" si="76"/>
        <v>54717371</v>
      </c>
      <c r="I185" s="171">
        <f t="shared" si="76"/>
        <v>0</v>
      </c>
      <c r="J185" s="171">
        <f t="shared" si="76"/>
        <v>0</v>
      </c>
      <c r="K185" s="171">
        <f t="shared" si="76"/>
        <v>0</v>
      </c>
      <c r="L185" s="171">
        <f t="shared" si="76"/>
        <v>0</v>
      </c>
      <c r="M185" s="171">
        <f t="shared" si="76"/>
        <v>13000000</v>
      </c>
      <c r="N185" s="171">
        <f t="shared" si="76"/>
        <v>13000000</v>
      </c>
      <c r="O185" s="171">
        <f t="shared" si="76"/>
        <v>0</v>
      </c>
      <c r="P185" s="171">
        <f t="shared" si="76"/>
        <v>0</v>
      </c>
      <c r="Q185" s="184"/>
      <c r="R185" s="184"/>
      <c r="S185" s="184"/>
      <c r="T185" s="184"/>
      <c r="U185" s="184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185"/>
      <c r="BS185" s="185"/>
      <c r="BT185" s="185"/>
      <c r="BU185" s="185"/>
      <c r="BV185" s="185"/>
      <c r="BW185" s="185"/>
      <c r="BX185" s="185"/>
      <c r="BY185" s="185"/>
      <c r="BZ185" s="185"/>
      <c r="CA185" s="185"/>
      <c r="CB185" s="185"/>
      <c r="CC185" s="185"/>
      <c r="CD185" s="185"/>
      <c r="CE185" s="185"/>
      <c r="CF185" s="185"/>
      <c r="CG185" s="185"/>
      <c r="CH185" s="185"/>
      <c r="CI185" s="185"/>
      <c r="CJ185" s="185"/>
      <c r="CK185" s="185"/>
      <c r="CL185" s="185"/>
      <c r="CM185" s="185"/>
      <c r="CN185" s="185"/>
      <c r="CO185" s="185"/>
      <c r="CP185" s="185"/>
      <c r="CQ185" s="185"/>
      <c r="CR185" s="185"/>
      <c r="CS185" s="185"/>
      <c r="CT185" s="185"/>
      <c r="CU185" s="185"/>
      <c r="CV185" s="185"/>
      <c r="CW185" s="185"/>
      <c r="CX185" s="185"/>
      <c r="CY185" s="185"/>
      <c r="CZ185" s="185"/>
      <c r="DA185" s="185"/>
      <c r="DB185" s="185"/>
      <c r="DC185" s="185"/>
      <c r="DD185" s="185"/>
      <c r="DE185" s="185"/>
      <c r="DF185" s="185"/>
      <c r="DG185" s="185"/>
      <c r="DH185" s="185"/>
      <c r="DI185" s="185"/>
      <c r="DJ185" s="185"/>
      <c r="DK185" s="185"/>
      <c r="DL185" s="185"/>
      <c r="DM185" s="185"/>
      <c r="DN185" s="185"/>
      <c r="DO185" s="185"/>
      <c r="DP185" s="185"/>
      <c r="DQ185" s="185"/>
      <c r="DR185" s="185"/>
      <c r="DS185" s="185"/>
      <c r="DT185" s="185"/>
      <c r="DU185" s="185"/>
      <c r="DV185" s="185"/>
      <c r="DW185" s="185"/>
      <c r="DX185" s="185"/>
      <c r="DY185" s="185"/>
      <c r="DZ185" s="185"/>
      <c r="EA185" s="185"/>
      <c r="EB185" s="185"/>
      <c r="EC185" s="185"/>
      <c r="ED185" s="185"/>
      <c r="EE185" s="185"/>
      <c r="EF185" s="185"/>
      <c r="EG185" s="185"/>
      <c r="EH185" s="185"/>
      <c r="EI185" s="185"/>
      <c r="EJ185" s="185"/>
      <c r="EK185" s="185"/>
      <c r="EL185" s="185"/>
      <c r="EM185" s="185"/>
      <c r="EN185" s="185"/>
      <c r="EO185" s="185"/>
      <c r="EP185" s="185"/>
      <c r="EQ185" s="185"/>
      <c r="ER185" s="185"/>
      <c r="ES185" s="185"/>
      <c r="ET185" s="185"/>
      <c r="EU185" s="185"/>
      <c r="EV185" s="185"/>
      <c r="EW185" s="185"/>
      <c r="EX185" s="185"/>
      <c r="EY185" s="185"/>
      <c r="EZ185" s="185"/>
      <c r="FA185" s="185"/>
      <c r="FB185" s="185"/>
      <c r="FC185" s="185"/>
      <c r="FD185" s="185"/>
      <c r="FE185" s="185"/>
      <c r="FF185" s="185"/>
      <c r="FG185" s="185"/>
      <c r="FH185" s="185"/>
      <c r="FI185" s="185"/>
      <c r="FJ185" s="185"/>
      <c r="FK185" s="185"/>
      <c r="FL185" s="185"/>
      <c r="FM185" s="185"/>
      <c r="FN185" s="185"/>
      <c r="FO185" s="185"/>
      <c r="FP185" s="185"/>
      <c r="FQ185" s="185"/>
      <c r="FR185" s="185"/>
      <c r="FS185" s="185"/>
      <c r="FT185" s="185"/>
      <c r="FU185" s="185"/>
      <c r="FV185" s="185"/>
      <c r="FW185" s="185"/>
      <c r="FX185" s="185"/>
      <c r="FY185" s="185"/>
      <c r="FZ185" s="185"/>
      <c r="GA185" s="185"/>
      <c r="GB185" s="185"/>
      <c r="GC185" s="185"/>
      <c r="GD185" s="185"/>
      <c r="GE185" s="185"/>
      <c r="GF185" s="185"/>
      <c r="GG185" s="185"/>
      <c r="GH185" s="185"/>
      <c r="GI185" s="185"/>
      <c r="GJ185" s="185"/>
      <c r="GK185" s="185"/>
      <c r="GL185" s="185"/>
      <c r="GM185" s="185"/>
      <c r="GN185" s="185"/>
      <c r="GO185" s="185"/>
      <c r="GP185" s="185"/>
      <c r="GQ185" s="185"/>
      <c r="GR185" s="185"/>
      <c r="GS185" s="185"/>
      <c r="GT185" s="185"/>
      <c r="GU185" s="185"/>
      <c r="GV185" s="185"/>
      <c r="GW185" s="185"/>
      <c r="GX185" s="185"/>
      <c r="GY185" s="185"/>
      <c r="GZ185" s="185"/>
      <c r="HA185" s="185"/>
      <c r="HB185" s="185"/>
      <c r="HC185" s="185"/>
      <c r="HD185" s="185"/>
      <c r="HE185" s="185"/>
      <c r="HF185" s="185"/>
      <c r="HG185" s="185"/>
      <c r="HH185" s="185"/>
      <c r="HI185" s="185"/>
      <c r="HJ185" s="185"/>
      <c r="HK185" s="185"/>
      <c r="HL185" s="185"/>
      <c r="HM185" s="185"/>
      <c r="HN185" s="185"/>
      <c r="HO185" s="185"/>
      <c r="HP185" s="185"/>
      <c r="HQ185" s="185"/>
      <c r="HR185" s="185"/>
      <c r="HS185" s="185"/>
      <c r="HT185" s="185"/>
      <c r="HU185" s="185"/>
      <c r="HV185" s="185"/>
      <c r="HW185" s="185"/>
      <c r="HX185" s="185"/>
      <c r="HY185" s="185"/>
      <c r="HZ185" s="185"/>
      <c r="IA185" s="185"/>
      <c r="IB185" s="185"/>
      <c r="IC185" s="185"/>
      <c r="ID185" s="185"/>
      <c r="IE185" s="185"/>
      <c r="IF185" s="185"/>
      <c r="IG185" s="185"/>
      <c r="IH185" s="185"/>
      <c r="II185" s="185"/>
      <c r="IJ185" s="185"/>
      <c r="IK185" s="185"/>
      <c r="IL185" s="185"/>
      <c r="IM185" s="185"/>
      <c r="IN185" s="185"/>
      <c r="IO185" s="185"/>
      <c r="IP185" s="185"/>
      <c r="IQ185" s="185"/>
      <c r="IR185" s="185"/>
      <c r="IS185" s="185"/>
      <c r="IT185" s="185"/>
      <c r="IU185" s="185"/>
      <c r="IV185" s="185"/>
    </row>
    <row r="186" spans="1:256" ht="15" hidden="1">
      <c r="A186" s="622"/>
      <c r="B186" s="625"/>
      <c r="C186" s="179" t="s">
        <v>1</v>
      </c>
      <c r="D186" s="170">
        <f>D189</f>
        <v>0</v>
      </c>
      <c r="E186" s="171">
        <f t="shared" si="76"/>
        <v>0</v>
      </c>
      <c r="F186" s="171">
        <f t="shared" si="76"/>
        <v>0</v>
      </c>
      <c r="G186" s="171">
        <f t="shared" si="76"/>
        <v>0</v>
      </c>
      <c r="H186" s="171">
        <f t="shared" si="76"/>
        <v>0</v>
      </c>
      <c r="I186" s="171">
        <f t="shared" si="76"/>
        <v>0</v>
      </c>
      <c r="J186" s="171">
        <f t="shared" si="76"/>
        <v>0</v>
      </c>
      <c r="K186" s="171">
        <f t="shared" si="76"/>
        <v>0</v>
      </c>
      <c r="L186" s="171">
        <f t="shared" si="76"/>
        <v>0</v>
      </c>
      <c r="M186" s="171">
        <f t="shared" si="76"/>
        <v>0</v>
      </c>
      <c r="N186" s="171">
        <f t="shared" si="76"/>
        <v>0</v>
      </c>
      <c r="O186" s="171">
        <f t="shared" si="76"/>
        <v>0</v>
      </c>
      <c r="P186" s="171">
        <f t="shared" si="76"/>
        <v>0</v>
      </c>
      <c r="Q186" s="184"/>
      <c r="R186" s="184"/>
      <c r="S186" s="184"/>
      <c r="T186" s="184"/>
      <c r="U186" s="184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  <c r="BW186" s="185"/>
      <c r="BX186" s="185"/>
      <c r="BY186" s="185"/>
      <c r="BZ186" s="185"/>
      <c r="CA186" s="185"/>
      <c r="CB186" s="185"/>
      <c r="CC186" s="185"/>
      <c r="CD186" s="185"/>
      <c r="CE186" s="185"/>
      <c r="CF186" s="185"/>
      <c r="CG186" s="185"/>
      <c r="CH186" s="185"/>
      <c r="CI186" s="185"/>
      <c r="CJ186" s="185"/>
      <c r="CK186" s="185"/>
      <c r="CL186" s="185"/>
      <c r="CM186" s="185"/>
      <c r="CN186" s="185"/>
      <c r="CO186" s="185"/>
      <c r="CP186" s="185"/>
      <c r="CQ186" s="185"/>
      <c r="CR186" s="185"/>
      <c r="CS186" s="185"/>
      <c r="CT186" s="185"/>
      <c r="CU186" s="185"/>
      <c r="CV186" s="185"/>
      <c r="CW186" s="185"/>
      <c r="CX186" s="185"/>
      <c r="CY186" s="185"/>
      <c r="CZ186" s="185"/>
      <c r="DA186" s="185"/>
      <c r="DB186" s="185"/>
      <c r="DC186" s="185"/>
      <c r="DD186" s="185"/>
      <c r="DE186" s="185"/>
      <c r="DF186" s="185"/>
      <c r="DG186" s="185"/>
      <c r="DH186" s="185"/>
      <c r="DI186" s="185"/>
      <c r="DJ186" s="185"/>
      <c r="DK186" s="185"/>
      <c r="DL186" s="185"/>
      <c r="DM186" s="185"/>
      <c r="DN186" s="185"/>
      <c r="DO186" s="185"/>
      <c r="DP186" s="185"/>
      <c r="DQ186" s="185"/>
      <c r="DR186" s="185"/>
      <c r="DS186" s="185"/>
      <c r="DT186" s="185"/>
      <c r="DU186" s="185"/>
      <c r="DV186" s="185"/>
      <c r="DW186" s="185"/>
      <c r="DX186" s="185"/>
      <c r="DY186" s="185"/>
      <c r="DZ186" s="185"/>
      <c r="EA186" s="185"/>
      <c r="EB186" s="185"/>
      <c r="EC186" s="185"/>
      <c r="ED186" s="185"/>
      <c r="EE186" s="185"/>
      <c r="EF186" s="185"/>
      <c r="EG186" s="185"/>
      <c r="EH186" s="185"/>
      <c r="EI186" s="185"/>
      <c r="EJ186" s="185"/>
      <c r="EK186" s="185"/>
      <c r="EL186" s="185"/>
      <c r="EM186" s="185"/>
      <c r="EN186" s="185"/>
      <c r="EO186" s="185"/>
      <c r="EP186" s="185"/>
      <c r="EQ186" s="185"/>
      <c r="ER186" s="185"/>
      <c r="ES186" s="185"/>
      <c r="ET186" s="185"/>
      <c r="EU186" s="185"/>
      <c r="EV186" s="185"/>
      <c r="EW186" s="185"/>
      <c r="EX186" s="185"/>
      <c r="EY186" s="185"/>
      <c r="EZ186" s="185"/>
      <c r="FA186" s="185"/>
      <c r="FB186" s="185"/>
      <c r="FC186" s="185"/>
      <c r="FD186" s="185"/>
      <c r="FE186" s="185"/>
      <c r="FF186" s="185"/>
      <c r="FG186" s="185"/>
      <c r="FH186" s="185"/>
      <c r="FI186" s="185"/>
      <c r="FJ186" s="185"/>
      <c r="FK186" s="185"/>
      <c r="FL186" s="185"/>
      <c r="FM186" s="185"/>
      <c r="FN186" s="185"/>
      <c r="FO186" s="185"/>
      <c r="FP186" s="185"/>
      <c r="FQ186" s="185"/>
      <c r="FR186" s="185"/>
      <c r="FS186" s="185"/>
      <c r="FT186" s="185"/>
      <c r="FU186" s="185"/>
      <c r="FV186" s="185"/>
      <c r="FW186" s="185"/>
      <c r="FX186" s="185"/>
      <c r="FY186" s="185"/>
      <c r="FZ186" s="185"/>
      <c r="GA186" s="185"/>
      <c r="GB186" s="185"/>
      <c r="GC186" s="185"/>
      <c r="GD186" s="185"/>
      <c r="GE186" s="185"/>
      <c r="GF186" s="185"/>
      <c r="GG186" s="185"/>
      <c r="GH186" s="185"/>
      <c r="GI186" s="185"/>
      <c r="GJ186" s="185"/>
      <c r="GK186" s="185"/>
      <c r="GL186" s="185"/>
      <c r="GM186" s="185"/>
      <c r="GN186" s="185"/>
      <c r="GO186" s="185"/>
      <c r="GP186" s="185"/>
      <c r="GQ186" s="185"/>
      <c r="GR186" s="185"/>
      <c r="GS186" s="185"/>
      <c r="GT186" s="185"/>
      <c r="GU186" s="185"/>
      <c r="GV186" s="185"/>
      <c r="GW186" s="185"/>
      <c r="GX186" s="185"/>
      <c r="GY186" s="185"/>
      <c r="GZ186" s="185"/>
      <c r="HA186" s="185"/>
      <c r="HB186" s="185"/>
      <c r="HC186" s="185"/>
      <c r="HD186" s="185"/>
      <c r="HE186" s="185"/>
      <c r="HF186" s="185"/>
      <c r="HG186" s="185"/>
      <c r="HH186" s="185"/>
      <c r="HI186" s="185"/>
      <c r="HJ186" s="185"/>
      <c r="HK186" s="185"/>
      <c r="HL186" s="185"/>
      <c r="HM186" s="185"/>
      <c r="HN186" s="185"/>
      <c r="HO186" s="185"/>
      <c r="HP186" s="185"/>
      <c r="HQ186" s="185"/>
      <c r="HR186" s="185"/>
      <c r="HS186" s="185"/>
      <c r="HT186" s="185"/>
      <c r="HU186" s="185"/>
      <c r="HV186" s="185"/>
      <c r="HW186" s="185"/>
      <c r="HX186" s="185"/>
      <c r="HY186" s="185"/>
      <c r="HZ186" s="185"/>
      <c r="IA186" s="185"/>
      <c r="IB186" s="185"/>
      <c r="IC186" s="185"/>
      <c r="ID186" s="185"/>
      <c r="IE186" s="185"/>
      <c r="IF186" s="185"/>
      <c r="IG186" s="185"/>
      <c r="IH186" s="185"/>
      <c r="II186" s="185"/>
      <c r="IJ186" s="185"/>
      <c r="IK186" s="185"/>
      <c r="IL186" s="185"/>
      <c r="IM186" s="185"/>
      <c r="IN186" s="185"/>
      <c r="IO186" s="185"/>
      <c r="IP186" s="185"/>
      <c r="IQ186" s="185"/>
      <c r="IR186" s="185"/>
      <c r="IS186" s="185"/>
      <c r="IT186" s="185"/>
      <c r="IU186" s="185"/>
      <c r="IV186" s="185"/>
    </row>
    <row r="187" spans="1:256" ht="15" hidden="1">
      <c r="A187" s="623"/>
      <c r="B187" s="626"/>
      <c r="C187" s="179" t="s">
        <v>2</v>
      </c>
      <c r="D187" s="170">
        <f>D185+D186</f>
        <v>67717371</v>
      </c>
      <c r="E187" s="171">
        <f t="shared" ref="E187:P187" si="77">E185+E186</f>
        <v>54717371</v>
      </c>
      <c r="F187" s="171">
        <f t="shared" si="77"/>
        <v>54717371</v>
      </c>
      <c r="G187" s="171">
        <f t="shared" si="77"/>
        <v>0</v>
      </c>
      <c r="H187" s="171">
        <f t="shared" si="77"/>
        <v>54717371</v>
      </c>
      <c r="I187" s="171">
        <f t="shared" si="77"/>
        <v>0</v>
      </c>
      <c r="J187" s="171">
        <f t="shared" si="77"/>
        <v>0</v>
      </c>
      <c r="K187" s="171">
        <f t="shared" si="77"/>
        <v>0</v>
      </c>
      <c r="L187" s="171">
        <f t="shared" si="77"/>
        <v>0</v>
      </c>
      <c r="M187" s="171">
        <f t="shared" si="77"/>
        <v>13000000</v>
      </c>
      <c r="N187" s="171">
        <f t="shared" si="77"/>
        <v>13000000</v>
      </c>
      <c r="O187" s="171">
        <f t="shared" si="77"/>
        <v>0</v>
      </c>
      <c r="P187" s="171">
        <f t="shared" si="77"/>
        <v>0</v>
      </c>
      <c r="Q187" s="184"/>
      <c r="R187" s="184"/>
      <c r="S187" s="184"/>
      <c r="T187" s="184"/>
      <c r="U187" s="184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5"/>
      <c r="DB187" s="185"/>
      <c r="DC187" s="185"/>
      <c r="DD187" s="185"/>
      <c r="DE187" s="185"/>
      <c r="DF187" s="185"/>
      <c r="DG187" s="185"/>
      <c r="DH187" s="185"/>
      <c r="DI187" s="185"/>
      <c r="DJ187" s="185"/>
      <c r="DK187" s="185"/>
      <c r="DL187" s="185"/>
      <c r="DM187" s="185"/>
      <c r="DN187" s="185"/>
      <c r="DO187" s="185"/>
      <c r="DP187" s="185"/>
      <c r="DQ187" s="185"/>
      <c r="DR187" s="185"/>
      <c r="DS187" s="185"/>
      <c r="DT187" s="185"/>
      <c r="DU187" s="185"/>
      <c r="DV187" s="185"/>
      <c r="DW187" s="185"/>
      <c r="DX187" s="185"/>
      <c r="DY187" s="185"/>
      <c r="DZ187" s="185"/>
      <c r="EA187" s="185"/>
      <c r="EB187" s="185"/>
      <c r="EC187" s="185"/>
      <c r="ED187" s="185"/>
      <c r="EE187" s="185"/>
      <c r="EF187" s="185"/>
      <c r="EG187" s="185"/>
      <c r="EH187" s="185"/>
      <c r="EI187" s="185"/>
      <c r="EJ187" s="185"/>
      <c r="EK187" s="185"/>
      <c r="EL187" s="185"/>
      <c r="EM187" s="185"/>
      <c r="EN187" s="185"/>
      <c r="EO187" s="185"/>
      <c r="EP187" s="185"/>
      <c r="EQ187" s="185"/>
      <c r="ER187" s="185"/>
      <c r="ES187" s="185"/>
      <c r="ET187" s="185"/>
      <c r="EU187" s="185"/>
      <c r="EV187" s="185"/>
      <c r="EW187" s="185"/>
      <c r="EX187" s="185"/>
      <c r="EY187" s="185"/>
      <c r="EZ187" s="185"/>
      <c r="FA187" s="185"/>
      <c r="FB187" s="185"/>
      <c r="FC187" s="185"/>
      <c r="FD187" s="185"/>
      <c r="FE187" s="185"/>
      <c r="FF187" s="185"/>
      <c r="FG187" s="185"/>
      <c r="FH187" s="185"/>
      <c r="FI187" s="185"/>
      <c r="FJ187" s="185"/>
      <c r="FK187" s="185"/>
      <c r="FL187" s="185"/>
      <c r="FM187" s="185"/>
      <c r="FN187" s="185"/>
      <c r="FO187" s="185"/>
      <c r="FP187" s="185"/>
      <c r="FQ187" s="185"/>
      <c r="FR187" s="185"/>
      <c r="FS187" s="185"/>
      <c r="FT187" s="185"/>
      <c r="FU187" s="185"/>
      <c r="FV187" s="185"/>
      <c r="FW187" s="185"/>
      <c r="FX187" s="185"/>
      <c r="FY187" s="185"/>
      <c r="FZ187" s="185"/>
      <c r="GA187" s="185"/>
      <c r="GB187" s="185"/>
      <c r="GC187" s="185"/>
      <c r="GD187" s="185"/>
      <c r="GE187" s="185"/>
      <c r="GF187" s="185"/>
      <c r="GG187" s="185"/>
      <c r="GH187" s="185"/>
      <c r="GI187" s="185"/>
      <c r="GJ187" s="185"/>
      <c r="GK187" s="185"/>
      <c r="GL187" s="185"/>
      <c r="GM187" s="185"/>
      <c r="GN187" s="185"/>
      <c r="GO187" s="185"/>
      <c r="GP187" s="185"/>
      <c r="GQ187" s="185"/>
      <c r="GR187" s="185"/>
      <c r="GS187" s="185"/>
      <c r="GT187" s="185"/>
      <c r="GU187" s="185"/>
      <c r="GV187" s="185"/>
      <c r="GW187" s="185"/>
      <c r="GX187" s="185"/>
      <c r="GY187" s="185"/>
      <c r="GZ187" s="185"/>
      <c r="HA187" s="185"/>
      <c r="HB187" s="185"/>
      <c r="HC187" s="185"/>
      <c r="HD187" s="185"/>
      <c r="HE187" s="185"/>
      <c r="HF187" s="185"/>
      <c r="HG187" s="185"/>
      <c r="HH187" s="185"/>
      <c r="HI187" s="185"/>
      <c r="HJ187" s="185"/>
      <c r="HK187" s="185"/>
      <c r="HL187" s="185"/>
      <c r="HM187" s="185"/>
      <c r="HN187" s="185"/>
      <c r="HO187" s="185"/>
      <c r="HP187" s="185"/>
      <c r="HQ187" s="185"/>
      <c r="HR187" s="185"/>
      <c r="HS187" s="185"/>
      <c r="HT187" s="185"/>
      <c r="HU187" s="185"/>
      <c r="HV187" s="185"/>
      <c r="HW187" s="185"/>
      <c r="HX187" s="185"/>
      <c r="HY187" s="185"/>
      <c r="HZ187" s="185"/>
      <c r="IA187" s="185"/>
      <c r="IB187" s="185"/>
      <c r="IC187" s="185"/>
      <c r="ID187" s="185"/>
      <c r="IE187" s="185"/>
      <c r="IF187" s="185"/>
      <c r="IG187" s="185"/>
      <c r="IH187" s="185"/>
      <c r="II187" s="185"/>
      <c r="IJ187" s="185"/>
      <c r="IK187" s="185"/>
      <c r="IL187" s="185"/>
      <c r="IM187" s="185"/>
      <c r="IN187" s="185"/>
      <c r="IO187" s="185"/>
      <c r="IP187" s="185"/>
      <c r="IQ187" s="185"/>
      <c r="IR187" s="185"/>
      <c r="IS187" s="185"/>
      <c r="IT187" s="185"/>
      <c r="IU187" s="185"/>
      <c r="IV187" s="185"/>
    </row>
    <row r="188" spans="1:256" hidden="1">
      <c r="A188" s="627" t="s">
        <v>219</v>
      </c>
      <c r="B188" s="630" t="s">
        <v>220</v>
      </c>
      <c r="C188" s="174" t="s">
        <v>0</v>
      </c>
      <c r="D188" s="176">
        <f>E188+M188</f>
        <v>67717371</v>
      </c>
      <c r="E188" s="177">
        <f>F188+I188+J188+K188+L188</f>
        <v>54717371</v>
      </c>
      <c r="F188" s="177">
        <f>G188+H188</f>
        <v>54717371</v>
      </c>
      <c r="G188" s="177">
        <v>0</v>
      </c>
      <c r="H188" s="177">
        <v>54717371</v>
      </c>
      <c r="I188" s="177">
        <v>0</v>
      </c>
      <c r="J188" s="177">
        <v>0</v>
      </c>
      <c r="K188" s="177">
        <v>0</v>
      </c>
      <c r="L188" s="177">
        <v>0</v>
      </c>
      <c r="M188" s="177">
        <f>N188+P188</f>
        <v>13000000</v>
      </c>
      <c r="N188" s="177">
        <v>13000000</v>
      </c>
      <c r="O188" s="177">
        <v>0</v>
      </c>
      <c r="P188" s="177">
        <v>0</v>
      </c>
      <c r="Q188" s="178"/>
      <c r="R188" s="178"/>
      <c r="S188" s="178"/>
      <c r="T188" s="178"/>
      <c r="U188" s="178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  <c r="IE188" s="144"/>
      <c r="IF188" s="144"/>
      <c r="IG188" s="144"/>
      <c r="IH188" s="144"/>
      <c r="II188" s="144"/>
      <c r="IJ188" s="144"/>
      <c r="IK188" s="144"/>
      <c r="IL188" s="144"/>
      <c r="IM188" s="144"/>
      <c r="IN188" s="144"/>
      <c r="IO188" s="144"/>
      <c r="IP188" s="144"/>
      <c r="IQ188" s="144"/>
      <c r="IR188" s="144"/>
      <c r="IS188" s="144"/>
      <c r="IT188" s="144"/>
      <c r="IU188" s="144"/>
      <c r="IV188" s="144"/>
    </row>
    <row r="189" spans="1:256" hidden="1">
      <c r="A189" s="628"/>
      <c r="B189" s="631"/>
      <c r="C189" s="174" t="s">
        <v>1</v>
      </c>
      <c r="D189" s="176">
        <f>E189+M189</f>
        <v>0</v>
      </c>
      <c r="E189" s="177">
        <f>F189+I189+J189+K189+L189</f>
        <v>0</v>
      </c>
      <c r="F189" s="177">
        <f>G189+H189</f>
        <v>0</v>
      </c>
      <c r="G189" s="177"/>
      <c r="H189" s="177"/>
      <c r="I189" s="177"/>
      <c r="J189" s="177"/>
      <c r="K189" s="177"/>
      <c r="L189" s="177"/>
      <c r="M189" s="177">
        <f>N189+P189</f>
        <v>0</v>
      </c>
      <c r="N189" s="177"/>
      <c r="O189" s="177"/>
      <c r="P189" s="177"/>
      <c r="Q189" s="178"/>
      <c r="R189" s="178"/>
      <c r="S189" s="178"/>
      <c r="T189" s="178"/>
      <c r="U189" s="178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44"/>
      <c r="HY189" s="144"/>
      <c r="HZ189" s="144"/>
      <c r="IA189" s="144"/>
      <c r="IB189" s="144"/>
      <c r="IC189" s="144"/>
      <c r="ID189" s="144"/>
      <c r="IE189" s="144"/>
      <c r="IF189" s="144"/>
      <c r="IG189" s="144"/>
      <c r="IH189" s="144"/>
      <c r="II189" s="144"/>
      <c r="IJ189" s="144"/>
      <c r="IK189" s="144"/>
      <c r="IL189" s="144"/>
      <c r="IM189" s="144"/>
      <c r="IN189" s="144"/>
      <c r="IO189" s="144"/>
      <c r="IP189" s="144"/>
      <c r="IQ189" s="144"/>
      <c r="IR189" s="144"/>
      <c r="IS189" s="144"/>
      <c r="IT189" s="144"/>
      <c r="IU189" s="144"/>
      <c r="IV189" s="144"/>
    </row>
    <row r="190" spans="1:256" hidden="1">
      <c r="A190" s="629"/>
      <c r="B190" s="632"/>
      <c r="C190" s="174" t="s">
        <v>2</v>
      </c>
      <c r="D190" s="176">
        <f>D188+D189</f>
        <v>67717371</v>
      </c>
      <c r="E190" s="177">
        <f t="shared" ref="E190:P190" si="78">E188+E189</f>
        <v>54717371</v>
      </c>
      <c r="F190" s="177">
        <f t="shared" si="78"/>
        <v>54717371</v>
      </c>
      <c r="G190" s="177">
        <f t="shared" si="78"/>
        <v>0</v>
      </c>
      <c r="H190" s="177">
        <f t="shared" si="78"/>
        <v>54717371</v>
      </c>
      <c r="I190" s="177">
        <f t="shared" si="78"/>
        <v>0</v>
      </c>
      <c r="J190" s="177">
        <f t="shared" si="78"/>
        <v>0</v>
      </c>
      <c r="K190" s="177">
        <f t="shared" si="78"/>
        <v>0</v>
      </c>
      <c r="L190" s="177">
        <f t="shared" si="78"/>
        <v>0</v>
      </c>
      <c r="M190" s="177">
        <f t="shared" si="78"/>
        <v>13000000</v>
      </c>
      <c r="N190" s="177">
        <f t="shared" si="78"/>
        <v>13000000</v>
      </c>
      <c r="O190" s="177">
        <f t="shared" si="78"/>
        <v>0</v>
      </c>
      <c r="P190" s="177">
        <f t="shared" si="78"/>
        <v>0</v>
      </c>
      <c r="Q190" s="178"/>
      <c r="R190" s="178"/>
      <c r="S190" s="178"/>
      <c r="T190" s="178"/>
      <c r="U190" s="178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44"/>
      <c r="HY190" s="144"/>
      <c r="HZ190" s="144"/>
      <c r="IA190" s="144"/>
      <c r="IB190" s="144"/>
      <c r="IC190" s="144"/>
      <c r="ID190" s="144"/>
      <c r="IE190" s="144"/>
      <c r="IF190" s="144"/>
      <c r="IG190" s="144"/>
      <c r="IH190" s="144"/>
      <c r="II190" s="144"/>
      <c r="IJ190" s="144"/>
      <c r="IK190" s="144"/>
      <c r="IL190" s="144"/>
      <c r="IM190" s="144"/>
      <c r="IN190" s="144"/>
      <c r="IO190" s="144"/>
      <c r="IP190" s="144"/>
      <c r="IQ190" s="144"/>
      <c r="IR190" s="144"/>
      <c r="IS190" s="144"/>
      <c r="IT190" s="144"/>
      <c r="IU190" s="144"/>
      <c r="IV190" s="144"/>
    </row>
    <row r="191" spans="1:256" ht="15">
      <c r="A191" s="621" t="s">
        <v>59</v>
      </c>
      <c r="B191" s="624" t="s">
        <v>60</v>
      </c>
      <c r="C191" s="179" t="s">
        <v>0</v>
      </c>
      <c r="D191" s="170">
        <f>D194+D200+D203+D206+D209+D212+D215+D218+D221+D224+D230+D197+D227</f>
        <v>130838380</v>
      </c>
      <c r="E191" s="171">
        <f t="shared" ref="E191:P192" si="79">E194+E200+E203+E206+E209+E212+E215+E218+E221+E224+E230+E197+E227</f>
        <v>128106183</v>
      </c>
      <c r="F191" s="171">
        <f t="shared" si="79"/>
        <v>123601114</v>
      </c>
      <c r="G191" s="171">
        <f t="shared" si="79"/>
        <v>100423875</v>
      </c>
      <c r="H191" s="171">
        <f t="shared" si="79"/>
        <v>23177239</v>
      </c>
      <c r="I191" s="171">
        <f t="shared" si="79"/>
        <v>0</v>
      </c>
      <c r="J191" s="171">
        <f t="shared" si="79"/>
        <v>202554</v>
      </c>
      <c r="K191" s="171">
        <f t="shared" si="79"/>
        <v>4302515</v>
      </c>
      <c r="L191" s="171">
        <f t="shared" si="79"/>
        <v>0</v>
      </c>
      <c r="M191" s="171">
        <f t="shared" si="79"/>
        <v>2732197</v>
      </c>
      <c r="N191" s="171">
        <f t="shared" si="79"/>
        <v>2732197</v>
      </c>
      <c r="O191" s="171">
        <f t="shared" si="79"/>
        <v>603580</v>
      </c>
      <c r="P191" s="171">
        <f t="shared" si="79"/>
        <v>0</v>
      </c>
      <c r="Q191" s="184"/>
      <c r="R191" s="184"/>
      <c r="S191" s="184"/>
      <c r="T191" s="184"/>
      <c r="U191" s="184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85"/>
      <c r="BN191" s="185"/>
      <c r="BO191" s="185"/>
      <c r="BP191" s="185"/>
      <c r="BQ191" s="185"/>
      <c r="BR191" s="185"/>
      <c r="BS191" s="185"/>
      <c r="BT191" s="185"/>
      <c r="BU191" s="185"/>
      <c r="BV191" s="185"/>
      <c r="BW191" s="185"/>
      <c r="BX191" s="185"/>
      <c r="BY191" s="185"/>
      <c r="BZ191" s="185"/>
      <c r="CA191" s="185"/>
      <c r="CB191" s="185"/>
      <c r="CC191" s="185"/>
      <c r="CD191" s="185"/>
      <c r="CE191" s="185"/>
      <c r="CF191" s="185"/>
      <c r="CG191" s="185"/>
      <c r="CH191" s="185"/>
      <c r="CI191" s="185"/>
      <c r="CJ191" s="185"/>
      <c r="CK191" s="185"/>
      <c r="CL191" s="185"/>
      <c r="CM191" s="185"/>
      <c r="CN191" s="185"/>
      <c r="CO191" s="185"/>
      <c r="CP191" s="185"/>
      <c r="CQ191" s="185"/>
      <c r="CR191" s="185"/>
      <c r="CS191" s="185"/>
      <c r="CT191" s="185"/>
      <c r="CU191" s="185"/>
      <c r="CV191" s="185"/>
      <c r="CW191" s="185"/>
      <c r="CX191" s="185"/>
      <c r="CY191" s="185"/>
      <c r="CZ191" s="185"/>
      <c r="DA191" s="185"/>
      <c r="DB191" s="185"/>
      <c r="DC191" s="185"/>
      <c r="DD191" s="185"/>
      <c r="DE191" s="185"/>
      <c r="DF191" s="185"/>
      <c r="DG191" s="185"/>
      <c r="DH191" s="185"/>
      <c r="DI191" s="185"/>
      <c r="DJ191" s="185"/>
      <c r="DK191" s="185"/>
      <c r="DL191" s="185"/>
      <c r="DM191" s="185"/>
      <c r="DN191" s="185"/>
      <c r="DO191" s="185"/>
      <c r="DP191" s="185"/>
      <c r="DQ191" s="185"/>
      <c r="DR191" s="185"/>
      <c r="DS191" s="185"/>
      <c r="DT191" s="185"/>
      <c r="DU191" s="185"/>
      <c r="DV191" s="185"/>
      <c r="DW191" s="185"/>
      <c r="DX191" s="185"/>
      <c r="DY191" s="185"/>
      <c r="DZ191" s="185"/>
      <c r="EA191" s="185"/>
      <c r="EB191" s="185"/>
      <c r="EC191" s="185"/>
      <c r="ED191" s="185"/>
      <c r="EE191" s="185"/>
      <c r="EF191" s="185"/>
      <c r="EG191" s="185"/>
      <c r="EH191" s="185"/>
      <c r="EI191" s="185"/>
      <c r="EJ191" s="185"/>
      <c r="EK191" s="185"/>
      <c r="EL191" s="185"/>
      <c r="EM191" s="185"/>
      <c r="EN191" s="185"/>
      <c r="EO191" s="185"/>
      <c r="EP191" s="185"/>
      <c r="EQ191" s="185"/>
      <c r="ER191" s="185"/>
      <c r="ES191" s="185"/>
      <c r="ET191" s="185"/>
      <c r="EU191" s="185"/>
      <c r="EV191" s="185"/>
      <c r="EW191" s="185"/>
      <c r="EX191" s="185"/>
      <c r="EY191" s="185"/>
      <c r="EZ191" s="185"/>
      <c r="FA191" s="185"/>
      <c r="FB191" s="185"/>
      <c r="FC191" s="185"/>
      <c r="FD191" s="185"/>
      <c r="FE191" s="185"/>
      <c r="FF191" s="185"/>
      <c r="FG191" s="185"/>
      <c r="FH191" s="185"/>
      <c r="FI191" s="185"/>
      <c r="FJ191" s="185"/>
      <c r="FK191" s="185"/>
      <c r="FL191" s="185"/>
      <c r="FM191" s="185"/>
      <c r="FN191" s="185"/>
      <c r="FO191" s="185"/>
      <c r="FP191" s="185"/>
      <c r="FQ191" s="185"/>
      <c r="FR191" s="185"/>
      <c r="FS191" s="185"/>
      <c r="FT191" s="185"/>
      <c r="FU191" s="185"/>
      <c r="FV191" s="185"/>
      <c r="FW191" s="185"/>
      <c r="FX191" s="185"/>
      <c r="FY191" s="185"/>
      <c r="FZ191" s="185"/>
      <c r="GA191" s="185"/>
      <c r="GB191" s="185"/>
      <c r="GC191" s="185"/>
      <c r="GD191" s="185"/>
      <c r="GE191" s="185"/>
      <c r="GF191" s="185"/>
      <c r="GG191" s="185"/>
      <c r="GH191" s="185"/>
      <c r="GI191" s="185"/>
      <c r="GJ191" s="185"/>
      <c r="GK191" s="185"/>
      <c r="GL191" s="185"/>
      <c r="GM191" s="185"/>
      <c r="GN191" s="185"/>
      <c r="GO191" s="185"/>
      <c r="GP191" s="185"/>
      <c r="GQ191" s="185"/>
      <c r="GR191" s="185"/>
      <c r="GS191" s="185"/>
      <c r="GT191" s="185"/>
      <c r="GU191" s="185"/>
      <c r="GV191" s="185"/>
      <c r="GW191" s="185"/>
      <c r="GX191" s="185"/>
      <c r="GY191" s="185"/>
      <c r="GZ191" s="185"/>
      <c r="HA191" s="185"/>
      <c r="HB191" s="185"/>
      <c r="HC191" s="185"/>
      <c r="HD191" s="185"/>
      <c r="HE191" s="185"/>
      <c r="HF191" s="185"/>
      <c r="HG191" s="185"/>
      <c r="HH191" s="185"/>
      <c r="HI191" s="185"/>
      <c r="HJ191" s="185"/>
      <c r="HK191" s="185"/>
      <c r="HL191" s="185"/>
      <c r="HM191" s="185"/>
      <c r="HN191" s="185"/>
      <c r="HO191" s="185"/>
      <c r="HP191" s="185"/>
      <c r="HQ191" s="185"/>
      <c r="HR191" s="185"/>
      <c r="HS191" s="185"/>
      <c r="HT191" s="185"/>
      <c r="HU191" s="185"/>
      <c r="HV191" s="185"/>
      <c r="HW191" s="185"/>
      <c r="HX191" s="185"/>
      <c r="HY191" s="185"/>
      <c r="HZ191" s="185"/>
      <c r="IA191" s="185"/>
      <c r="IB191" s="185"/>
      <c r="IC191" s="185"/>
      <c r="ID191" s="185"/>
      <c r="IE191" s="185"/>
      <c r="IF191" s="185"/>
      <c r="IG191" s="185"/>
      <c r="IH191" s="185"/>
      <c r="II191" s="185"/>
      <c r="IJ191" s="185"/>
      <c r="IK191" s="185"/>
      <c r="IL191" s="185"/>
      <c r="IM191" s="185"/>
      <c r="IN191" s="185"/>
      <c r="IO191" s="185"/>
      <c r="IP191" s="185"/>
      <c r="IQ191" s="185"/>
      <c r="IR191" s="185"/>
      <c r="IS191" s="185"/>
      <c r="IT191" s="185"/>
      <c r="IU191" s="185"/>
      <c r="IV191" s="185"/>
    </row>
    <row r="192" spans="1:256" ht="15">
      <c r="A192" s="622"/>
      <c r="B192" s="625"/>
      <c r="C192" s="179" t="s">
        <v>1</v>
      </c>
      <c r="D192" s="170">
        <f>D195+D201+D204+D207+D210+D213+D216+D219+D222+D225+D231+D198+D228</f>
        <v>11643879</v>
      </c>
      <c r="E192" s="171">
        <f t="shared" si="79"/>
        <v>11566389</v>
      </c>
      <c r="F192" s="171">
        <f t="shared" si="79"/>
        <v>11566389</v>
      </c>
      <c r="G192" s="171">
        <f t="shared" si="79"/>
        <v>11566389</v>
      </c>
      <c r="H192" s="171">
        <f t="shared" si="79"/>
        <v>0</v>
      </c>
      <c r="I192" s="171">
        <f t="shared" si="79"/>
        <v>0</v>
      </c>
      <c r="J192" s="171">
        <f t="shared" si="79"/>
        <v>0</v>
      </c>
      <c r="K192" s="171">
        <f t="shared" si="79"/>
        <v>0</v>
      </c>
      <c r="L192" s="171">
        <f t="shared" si="79"/>
        <v>0</v>
      </c>
      <c r="M192" s="171">
        <f t="shared" si="79"/>
        <v>77490</v>
      </c>
      <c r="N192" s="171">
        <f t="shared" si="79"/>
        <v>77490</v>
      </c>
      <c r="O192" s="171">
        <f t="shared" si="79"/>
        <v>0</v>
      </c>
      <c r="P192" s="171">
        <f t="shared" si="79"/>
        <v>0</v>
      </c>
      <c r="Q192" s="184"/>
      <c r="R192" s="184"/>
      <c r="S192" s="184"/>
      <c r="T192" s="184"/>
      <c r="U192" s="184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5"/>
      <c r="BS192" s="185"/>
      <c r="BT192" s="185"/>
      <c r="BU192" s="185"/>
      <c r="BV192" s="185"/>
      <c r="BW192" s="185"/>
      <c r="BX192" s="185"/>
      <c r="BY192" s="185"/>
      <c r="BZ192" s="185"/>
      <c r="CA192" s="185"/>
      <c r="CB192" s="185"/>
      <c r="CC192" s="185"/>
      <c r="CD192" s="185"/>
      <c r="CE192" s="185"/>
      <c r="CF192" s="185"/>
      <c r="CG192" s="185"/>
      <c r="CH192" s="185"/>
      <c r="CI192" s="185"/>
      <c r="CJ192" s="185"/>
      <c r="CK192" s="185"/>
      <c r="CL192" s="185"/>
      <c r="CM192" s="185"/>
      <c r="CN192" s="185"/>
      <c r="CO192" s="185"/>
      <c r="CP192" s="185"/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5"/>
      <c r="DE192" s="185"/>
      <c r="DF192" s="185"/>
      <c r="DG192" s="185"/>
      <c r="DH192" s="185"/>
      <c r="DI192" s="185"/>
      <c r="DJ192" s="185"/>
      <c r="DK192" s="185"/>
      <c r="DL192" s="185"/>
      <c r="DM192" s="185"/>
      <c r="DN192" s="185"/>
      <c r="DO192" s="185"/>
      <c r="DP192" s="185"/>
      <c r="DQ192" s="185"/>
      <c r="DR192" s="185"/>
      <c r="DS192" s="185"/>
      <c r="DT192" s="185"/>
      <c r="DU192" s="185"/>
      <c r="DV192" s="185"/>
      <c r="DW192" s="185"/>
      <c r="DX192" s="185"/>
      <c r="DY192" s="185"/>
      <c r="DZ192" s="185"/>
      <c r="EA192" s="185"/>
      <c r="EB192" s="185"/>
      <c r="EC192" s="185"/>
      <c r="ED192" s="185"/>
      <c r="EE192" s="185"/>
      <c r="EF192" s="185"/>
      <c r="EG192" s="185"/>
      <c r="EH192" s="185"/>
      <c r="EI192" s="185"/>
      <c r="EJ192" s="185"/>
      <c r="EK192" s="185"/>
      <c r="EL192" s="185"/>
      <c r="EM192" s="185"/>
      <c r="EN192" s="185"/>
      <c r="EO192" s="185"/>
      <c r="EP192" s="185"/>
      <c r="EQ192" s="185"/>
      <c r="ER192" s="185"/>
      <c r="ES192" s="185"/>
      <c r="ET192" s="185"/>
      <c r="EU192" s="185"/>
      <c r="EV192" s="185"/>
      <c r="EW192" s="185"/>
      <c r="EX192" s="185"/>
      <c r="EY192" s="185"/>
      <c r="EZ192" s="185"/>
      <c r="FA192" s="185"/>
      <c r="FB192" s="185"/>
      <c r="FC192" s="185"/>
      <c r="FD192" s="185"/>
      <c r="FE192" s="185"/>
      <c r="FF192" s="185"/>
      <c r="FG192" s="185"/>
      <c r="FH192" s="185"/>
      <c r="FI192" s="185"/>
      <c r="FJ192" s="185"/>
      <c r="FK192" s="185"/>
      <c r="FL192" s="185"/>
      <c r="FM192" s="185"/>
      <c r="FN192" s="185"/>
      <c r="FO192" s="185"/>
      <c r="FP192" s="185"/>
      <c r="FQ192" s="185"/>
      <c r="FR192" s="185"/>
      <c r="FS192" s="185"/>
      <c r="FT192" s="185"/>
      <c r="FU192" s="185"/>
      <c r="FV192" s="185"/>
      <c r="FW192" s="185"/>
      <c r="FX192" s="185"/>
      <c r="FY192" s="185"/>
      <c r="FZ192" s="185"/>
      <c r="GA192" s="185"/>
      <c r="GB192" s="185"/>
      <c r="GC192" s="185"/>
      <c r="GD192" s="185"/>
      <c r="GE192" s="185"/>
      <c r="GF192" s="185"/>
      <c r="GG192" s="185"/>
      <c r="GH192" s="185"/>
      <c r="GI192" s="185"/>
      <c r="GJ192" s="185"/>
      <c r="GK192" s="185"/>
      <c r="GL192" s="185"/>
      <c r="GM192" s="185"/>
      <c r="GN192" s="185"/>
      <c r="GO192" s="185"/>
      <c r="GP192" s="185"/>
      <c r="GQ192" s="185"/>
      <c r="GR192" s="185"/>
      <c r="GS192" s="185"/>
      <c r="GT192" s="185"/>
      <c r="GU192" s="185"/>
      <c r="GV192" s="185"/>
      <c r="GW192" s="185"/>
      <c r="GX192" s="185"/>
      <c r="GY192" s="185"/>
      <c r="GZ192" s="185"/>
      <c r="HA192" s="185"/>
      <c r="HB192" s="185"/>
      <c r="HC192" s="185"/>
      <c r="HD192" s="185"/>
      <c r="HE192" s="185"/>
      <c r="HF192" s="185"/>
      <c r="HG192" s="185"/>
      <c r="HH192" s="185"/>
      <c r="HI192" s="185"/>
      <c r="HJ192" s="185"/>
      <c r="HK192" s="185"/>
      <c r="HL192" s="185"/>
      <c r="HM192" s="185"/>
      <c r="HN192" s="185"/>
      <c r="HO192" s="185"/>
      <c r="HP192" s="185"/>
      <c r="HQ192" s="185"/>
      <c r="HR192" s="185"/>
      <c r="HS192" s="185"/>
      <c r="HT192" s="185"/>
      <c r="HU192" s="185"/>
      <c r="HV192" s="185"/>
      <c r="HW192" s="185"/>
      <c r="HX192" s="185"/>
      <c r="HY192" s="185"/>
      <c r="HZ192" s="185"/>
      <c r="IA192" s="185"/>
      <c r="IB192" s="185"/>
      <c r="IC192" s="185"/>
      <c r="ID192" s="185"/>
      <c r="IE192" s="185"/>
      <c r="IF192" s="185"/>
      <c r="IG192" s="185"/>
      <c r="IH192" s="185"/>
      <c r="II192" s="185"/>
      <c r="IJ192" s="185"/>
      <c r="IK192" s="185"/>
      <c r="IL192" s="185"/>
      <c r="IM192" s="185"/>
      <c r="IN192" s="185"/>
      <c r="IO192" s="185"/>
      <c r="IP192" s="185"/>
      <c r="IQ192" s="185"/>
      <c r="IR192" s="185"/>
      <c r="IS192" s="185"/>
      <c r="IT192" s="185"/>
      <c r="IU192" s="185"/>
      <c r="IV192" s="185"/>
    </row>
    <row r="193" spans="1:256" ht="15">
      <c r="A193" s="623"/>
      <c r="B193" s="626"/>
      <c r="C193" s="179" t="s">
        <v>2</v>
      </c>
      <c r="D193" s="170">
        <f>D191+D192</f>
        <v>142482259</v>
      </c>
      <c r="E193" s="171">
        <f t="shared" ref="E193:P193" si="80">E191+E192</f>
        <v>139672572</v>
      </c>
      <c r="F193" s="171">
        <f t="shared" si="80"/>
        <v>135167503</v>
      </c>
      <c r="G193" s="171">
        <f t="shared" si="80"/>
        <v>111990264</v>
      </c>
      <c r="H193" s="171">
        <f t="shared" si="80"/>
        <v>23177239</v>
      </c>
      <c r="I193" s="171">
        <f t="shared" si="80"/>
        <v>0</v>
      </c>
      <c r="J193" s="171">
        <f t="shared" si="80"/>
        <v>202554</v>
      </c>
      <c r="K193" s="171">
        <f t="shared" si="80"/>
        <v>4302515</v>
      </c>
      <c r="L193" s="171">
        <f t="shared" si="80"/>
        <v>0</v>
      </c>
      <c r="M193" s="171">
        <f t="shared" si="80"/>
        <v>2809687</v>
      </c>
      <c r="N193" s="171">
        <f t="shared" si="80"/>
        <v>2809687</v>
      </c>
      <c r="O193" s="171">
        <f t="shared" si="80"/>
        <v>603580</v>
      </c>
      <c r="P193" s="171">
        <f t="shared" si="80"/>
        <v>0</v>
      </c>
      <c r="Q193" s="184"/>
      <c r="R193" s="184"/>
      <c r="S193" s="184"/>
      <c r="T193" s="184"/>
      <c r="U193" s="184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85"/>
      <c r="BN193" s="185"/>
      <c r="BO193" s="185"/>
      <c r="BP193" s="185"/>
      <c r="BQ193" s="185"/>
      <c r="BR193" s="185"/>
      <c r="BS193" s="185"/>
      <c r="BT193" s="185"/>
      <c r="BU193" s="185"/>
      <c r="BV193" s="185"/>
      <c r="BW193" s="185"/>
      <c r="BX193" s="185"/>
      <c r="BY193" s="185"/>
      <c r="BZ193" s="185"/>
      <c r="CA193" s="185"/>
      <c r="CB193" s="185"/>
      <c r="CC193" s="185"/>
      <c r="CD193" s="185"/>
      <c r="CE193" s="185"/>
      <c r="CF193" s="185"/>
      <c r="CG193" s="185"/>
      <c r="CH193" s="185"/>
      <c r="CI193" s="185"/>
      <c r="CJ193" s="185"/>
      <c r="CK193" s="185"/>
      <c r="CL193" s="185"/>
      <c r="CM193" s="185"/>
      <c r="CN193" s="185"/>
      <c r="CO193" s="185"/>
      <c r="CP193" s="185"/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5"/>
      <c r="DE193" s="185"/>
      <c r="DF193" s="185"/>
      <c r="DG193" s="185"/>
      <c r="DH193" s="185"/>
      <c r="DI193" s="185"/>
      <c r="DJ193" s="185"/>
      <c r="DK193" s="185"/>
      <c r="DL193" s="185"/>
      <c r="DM193" s="185"/>
      <c r="DN193" s="185"/>
      <c r="DO193" s="185"/>
      <c r="DP193" s="185"/>
      <c r="DQ193" s="185"/>
      <c r="DR193" s="185"/>
      <c r="DS193" s="185"/>
      <c r="DT193" s="185"/>
      <c r="DU193" s="185"/>
      <c r="DV193" s="185"/>
      <c r="DW193" s="185"/>
      <c r="DX193" s="185"/>
      <c r="DY193" s="185"/>
      <c r="DZ193" s="185"/>
      <c r="EA193" s="185"/>
      <c r="EB193" s="185"/>
      <c r="EC193" s="185"/>
      <c r="ED193" s="185"/>
      <c r="EE193" s="185"/>
      <c r="EF193" s="185"/>
      <c r="EG193" s="185"/>
      <c r="EH193" s="185"/>
      <c r="EI193" s="185"/>
      <c r="EJ193" s="185"/>
      <c r="EK193" s="185"/>
      <c r="EL193" s="185"/>
      <c r="EM193" s="185"/>
      <c r="EN193" s="185"/>
      <c r="EO193" s="185"/>
      <c r="EP193" s="185"/>
      <c r="EQ193" s="185"/>
      <c r="ER193" s="185"/>
      <c r="ES193" s="185"/>
      <c r="ET193" s="185"/>
      <c r="EU193" s="185"/>
      <c r="EV193" s="185"/>
      <c r="EW193" s="185"/>
      <c r="EX193" s="185"/>
      <c r="EY193" s="185"/>
      <c r="EZ193" s="185"/>
      <c r="FA193" s="185"/>
      <c r="FB193" s="185"/>
      <c r="FC193" s="185"/>
      <c r="FD193" s="185"/>
      <c r="FE193" s="185"/>
      <c r="FF193" s="185"/>
      <c r="FG193" s="185"/>
      <c r="FH193" s="185"/>
      <c r="FI193" s="185"/>
      <c r="FJ193" s="185"/>
      <c r="FK193" s="185"/>
      <c r="FL193" s="185"/>
      <c r="FM193" s="185"/>
      <c r="FN193" s="185"/>
      <c r="FO193" s="185"/>
      <c r="FP193" s="185"/>
      <c r="FQ193" s="185"/>
      <c r="FR193" s="185"/>
      <c r="FS193" s="185"/>
      <c r="FT193" s="185"/>
      <c r="FU193" s="185"/>
      <c r="FV193" s="185"/>
      <c r="FW193" s="185"/>
      <c r="FX193" s="185"/>
      <c r="FY193" s="185"/>
      <c r="FZ193" s="185"/>
      <c r="GA193" s="185"/>
      <c r="GB193" s="185"/>
      <c r="GC193" s="185"/>
      <c r="GD193" s="185"/>
      <c r="GE193" s="185"/>
      <c r="GF193" s="185"/>
      <c r="GG193" s="185"/>
      <c r="GH193" s="185"/>
      <c r="GI193" s="185"/>
      <c r="GJ193" s="185"/>
      <c r="GK193" s="185"/>
      <c r="GL193" s="185"/>
      <c r="GM193" s="185"/>
      <c r="GN193" s="185"/>
      <c r="GO193" s="185"/>
      <c r="GP193" s="185"/>
      <c r="GQ193" s="185"/>
      <c r="GR193" s="185"/>
      <c r="GS193" s="185"/>
      <c r="GT193" s="185"/>
      <c r="GU193" s="185"/>
      <c r="GV193" s="185"/>
      <c r="GW193" s="185"/>
      <c r="GX193" s="185"/>
      <c r="GY193" s="185"/>
      <c r="GZ193" s="185"/>
      <c r="HA193" s="185"/>
      <c r="HB193" s="185"/>
      <c r="HC193" s="185"/>
      <c r="HD193" s="185"/>
      <c r="HE193" s="185"/>
      <c r="HF193" s="185"/>
      <c r="HG193" s="185"/>
      <c r="HH193" s="185"/>
      <c r="HI193" s="185"/>
      <c r="HJ193" s="185"/>
      <c r="HK193" s="185"/>
      <c r="HL193" s="185"/>
      <c r="HM193" s="185"/>
      <c r="HN193" s="185"/>
      <c r="HO193" s="185"/>
      <c r="HP193" s="185"/>
      <c r="HQ193" s="185"/>
      <c r="HR193" s="185"/>
      <c r="HS193" s="185"/>
      <c r="HT193" s="185"/>
      <c r="HU193" s="185"/>
      <c r="HV193" s="185"/>
      <c r="HW193" s="185"/>
      <c r="HX193" s="185"/>
      <c r="HY193" s="185"/>
      <c r="HZ193" s="185"/>
      <c r="IA193" s="185"/>
      <c r="IB193" s="185"/>
      <c r="IC193" s="185"/>
      <c r="ID193" s="185"/>
      <c r="IE193" s="185"/>
      <c r="IF193" s="185"/>
      <c r="IG193" s="185"/>
      <c r="IH193" s="185"/>
      <c r="II193" s="185"/>
      <c r="IJ193" s="185"/>
      <c r="IK193" s="185"/>
      <c r="IL193" s="185"/>
      <c r="IM193" s="185"/>
      <c r="IN193" s="185"/>
      <c r="IO193" s="185"/>
      <c r="IP193" s="185"/>
      <c r="IQ193" s="185"/>
      <c r="IR193" s="185"/>
      <c r="IS193" s="185"/>
      <c r="IT193" s="185"/>
      <c r="IU193" s="185"/>
      <c r="IV193" s="185"/>
    </row>
    <row r="194" spans="1:256">
      <c r="A194" s="627" t="s">
        <v>221</v>
      </c>
      <c r="B194" s="630" t="s">
        <v>222</v>
      </c>
      <c r="C194" s="174" t="s">
        <v>0</v>
      </c>
      <c r="D194" s="176">
        <f t="shared" ref="D194:D225" si="81">E194+M194</f>
        <v>38064584</v>
      </c>
      <c r="E194" s="177">
        <f t="shared" ref="E194:E231" si="82">F194+I194+J194+K194+L194</f>
        <v>38064584</v>
      </c>
      <c r="F194" s="177">
        <f t="shared" ref="F194:F231" si="83">G194+H194</f>
        <v>38024013</v>
      </c>
      <c r="G194" s="177">
        <v>35891112</v>
      </c>
      <c r="H194" s="177">
        <v>2132901</v>
      </c>
      <c r="I194" s="177">
        <v>0</v>
      </c>
      <c r="J194" s="177">
        <v>40571</v>
      </c>
      <c r="K194" s="177">
        <v>0</v>
      </c>
      <c r="L194" s="177">
        <v>0</v>
      </c>
      <c r="M194" s="177">
        <f t="shared" ref="M194:M231" si="84">N194+P194</f>
        <v>0</v>
      </c>
      <c r="N194" s="177">
        <v>0</v>
      </c>
      <c r="O194" s="177">
        <v>0</v>
      </c>
      <c r="P194" s="177">
        <v>0</v>
      </c>
      <c r="Q194" s="178"/>
      <c r="R194" s="178"/>
      <c r="S194" s="178"/>
      <c r="T194" s="178"/>
      <c r="U194" s="178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  <c r="HW194" s="144"/>
      <c r="HX194" s="144"/>
      <c r="HY194" s="144"/>
      <c r="HZ194" s="144"/>
      <c r="IA194" s="144"/>
      <c r="IB194" s="144"/>
      <c r="IC194" s="144"/>
      <c r="ID194" s="144"/>
      <c r="IE194" s="144"/>
      <c r="IF194" s="144"/>
      <c r="IG194" s="144"/>
      <c r="IH194" s="144"/>
      <c r="II194" s="144"/>
      <c r="IJ194" s="144"/>
      <c r="IK194" s="144"/>
      <c r="IL194" s="144"/>
      <c r="IM194" s="144"/>
      <c r="IN194" s="144"/>
      <c r="IO194" s="144"/>
      <c r="IP194" s="144"/>
      <c r="IQ194" s="144"/>
      <c r="IR194" s="144"/>
      <c r="IS194" s="144"/>
      <c r="IT194" s="144"/>
      <c r="IU194" s="144"/>
      <c r="IV194" s="144"/>
    </row>
    <row r="195" spans="1:256">
      <c r="A195" s="628"/>
      <c r="B195" s="631"/>
      <c r="C195" s="174" t="s">
        <v>1</v>
      </c>
      <c r="D195" s="176">
        <f t="shared" si="81"/>
        <v>4573964</v>
      </c>
      <c r="E195" s="177">
        <f t="shared" si="82"/>
        <v>4573964</v>
      </c>
      <c r="F195" s="177">
        <f t="shared" si="83"/>
        <v>4573964</v>
      </c>
      <c r="G195" s="177">
        <v>4573964</v>
      </c>
      <c r="H195" s="177"/>
      <c r="I195" s="177"/>
      <c r="J195" s="177"/>
      <c r="K195" s="177"/>
      <c r="L195" s="177"/>
      <c r="M195" s="177">
        <f t="shared" si="84"/>
        <v>0</v>
      </c>
      <c r="N195" s="177"/>
      <c r="O195" s="177"/>
      <c r="P195" s="177"/>
      <c r="Q195" s="178"/>
      <c r="R195" s="178"/>
      <c r="S195" s="178"/>
      <c r="T195" s="178"/>
      <c r="U195" s="178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44"/>
      <c r="HY195" s="144"/>
      <c r="HZ195" s="144"/>
      <c r="IA195" s="144"/>
      <c r="IB195" s="144"/>
      <c r="IC195" s="144"/>
      <c r="ID195" s="144"/>
      <c r="IE195" s="144"/>
      <c r="IF195" s="144"/>
      <c r="IG195" s="144"/>
      <c r="IH195" s="144"/>
      <c r="II195" s="144"/>
      <c r="IJ195" s="144"/>
      <c r="IK195" s="144"/>
      <c r="IL195" s="144"/>
      <c r="IM195" s="144"/>
      <c r="IN195" s="144"/>
      <c r="IO195" s="144"/>
      <c r="IP195" s="144"/>
      <c r="IQ195" s="144"/>
      <c r="IR195" s="144"/>
      <c r="IS195" s="144"/>
      <c r="IT195" s="144"/>
      <c r="IU195" s="144"/>
      <c r="IV195" s="144"/>
    </row>
    <row r="196" spans="1:256">
      <c r="A196" s="629"/>
      <c r="B196" s="632"/>
      <c r="C196" s="174" t="s">
        <v>2</v>
      </c>
      <c r="D196" s="176">
        <f>D194+D195</f>
        <v>42638548</v>
      </c>
      <c r="E196" s="177">
        <f t="shared" ref="E196:P196" si="85">E194+E195</f>
        <v>42638548</v>
      </c>
      <c r="F196" s="177">
        <f t="shared" si="85"/>
        <v>42597977</v>
      </c>
      <c r="G196" s="177">
        <f t="shared" si="85"/>
        <v>40465076</v>
      </c>
      <c r="H196" s="177">
        <f t="shared" si="85"/>
        <v>2132901</v>
      </c>
      <c r="I196" s="177">
        <f t="shared" si="85"/>
        <v>0</v>
      </c>
      <c r="J196" s="177">
        <f t="shared" si="85"/>
        <v>40571</v>
      </c>
      <c r="K196" s="177">
        <f t="shared" si="85"/>
        <v>0</v>
      </c>
      <c r="L196" s="177">
        <f t="shared" si="85"/>
        <v>0</v>
      </c>
      <c r="M196" s="177">
        <f t="shared" si="85"/>
        <v>0</v>
      </c>
      <c r="N196" s="177">
        <f t="shared" si="85"/>
        <v>0</v>
      </c>
      <c r="O196" s="177">
        <f t="shared" si="85"/>
        <v>0</v>
      </c>
      <c r="P196" s="177">
        <f t="shared" si="85"/>
        <v>0</v>
      </c>
      <c r="Q196" s="178"/>
      <c r="R196" s="178"/>
      <c r="S196" s="178"/>
      <c r="T196" s="178"/>
      <c r="U196" s="178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  <c r="HW196" s="144"/>
      <c r="HX196" s="144"/>
      <c r="HY196" s="144"/>
      <c r="HZ196" s="144"/>
      <c r="IA196" s="144"/>
      <c r="IB196" s="144"/>
      <c r="IC196" s="144"/>
      <c r="ID196" s="144"/>
      <c r="IE196" s="144"/>
      <c r="IF196" s="144"/>
      <c r="IG196" s="144"/>
      <c r="IH196" s="144"/>
      <c r="II196" s="144"/>
      <c r="IJ196" s="144"/>
      <c r="IK196" s="144"/>
      <c r="IL196" s="144"/>
      <c r="IM196" s="144"/>
      <c r="IN196" s="144"/>
      <c r="IO196" s="144"/>
      <c r="IP196" s="144"/>
      <c r="IQ196" s="144"/>
      <c r="IR196" s="144"/>
      <c r="IS196" s="144"/>
      <c r="IT196" s="144"/>
      <c r="IU196" s="144"/>
      <c r="IV196" s="144"/>
    </row>
    <row r="197" spans="1:256" hidden="1">
      <c r="A197" s="627">
        <v>80104</v>
      </c>
      <c r="B197" s="630" t="s">
        <v>223</v>
      </c>
      <c r="C197" s="174" t="s">
        <v>0</v>
      </c>
      <c r="D197" s="176">
        <f t="shared" si="81"/>
        <v>3961094</v>
      </c>
      <c r="E197" s="177">
        <f>F197+I197+J197+K197+L197</f>
        <v>3909020</v>
      </c>
      <c r="F197" s="177">
        <f>G197+H197</f>
        <v>0</v>
      </c>
      <c r="G197" s="177">
        <v>0</v>
      </c>
      <c r="H197" s="177">
        <v>0</v>
      </c>
      <c r="I197" s="177">
        <v>0</v>
      </c>
      <c r="J197" s="177">
        <v>0</v>
      </c>
      <c r="K197" s="177">
        <v>3909020</v>
      </c>
      <c r="L197" s="177">
        <v>0</v>
      </c>
      <c r="M197" s="177">
        <f t="shared" si="84"/>
        <v>52074</v>
      </c>
      <c r="N197" s="177">
        <v>52074</v>
      </c>
      <c r="O197" s="177">
        <v>52074</v>
      </c>
      <c r="P197" s="177">
        <v>0</v>
      </c>
      <c r="Q197" s="178"/>
      <c r="R197" s="178"/>
      <c r="S197" s="178"/>
      <c r="T197" s="178"/>
      <c r="U197" s="178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44"/>
      <c r="HY197" s="144"/>
      <c r="HZ197" s="144"/>
      <c r="IA197" s="144"/>
      <c r="IB197" s="144"/>
      <c r="IC197" s="144"/>
      <c r="ID197" s="144"/>
      <c r="IE197" s="144"/>
      <c r="IF197" s="144"/>
      <c r="IG197" s="144"/>
      <c r="IH197" s="144"/>
      <c r="II197" s="144"/>
      <c r="IJ197" s="144"/>
      <c r="IK197" s="144"/>
      <c r="IL197" s="144"/>
      <c r="IM197" s="144"/>
      <c r="IN197" s="144"/>
      <c r="IO197" s="144"/>
      <c r="IP197" s="144"/>
      <c r="IQ197" s="144"/>
      <c r="IR197" s="144"/>
      <c r="IS197" s="144"/>
      <c r="IT197" s="144"/>
      <c r="IU197" s="144"/>
      <c r="IV197" s="144"/>
    </row>
    <row r="198" spans="1:256" hidden="1">
      <c r="A198" s="628"/>
      <c r="B198" s="631"/>
      <c r="C198" s="174" t="s">
        <v>1</v>
      </c>
      <c r="D198" s="176">
        <f t="shared" si="81"/>
        <v>0</v>
      </c>
      <c r="E198" s="177">
        <f>F198+I198+J198+K198+L198</f>
        <v>0</v>
      </c>
      <c r="F198" s="177">
        <f>G198+H198</f>
        <v>0</v>
      </c>
      <c r="G198" s="177"/>
      <c r="H198" s="177"/>
      <c r="I198" s="177"/>
      <c r="J198" s="177"/>
      <c r="K198" s="177"/>
      <c r="L198" s="177"/>
      <c r="M198" s="177">
        <f t="shared" si="84"/>
        <v>0</v>
      </c>
      <c r="N198" s="177"/>
      <c r="O198" s="177"/>
      <c r="P198" s="177"/>
      <c r="Q198" s="178"/>
      <c r="R198" s="178"/>
      <c r="S198" s="178"/>
      <c r="T198" s="178"/>
      <c r="U198" s="178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44"/>
      <c r="HY198" s="144"/>
      <c r="HZ198" s="144"/>
      <c r="IA198" s="144"/>
      <c r="IB198" s="144"/>
      <c r="IC198" s="144"/>
      <c r="ID198" s="144"/>
      <c r="IE198" s="144"/>
      <c r="IF198" s="144"/>
      <c r="IG198" s="144"/>
      <c r="IH198" s="144"/>
      <c r="II198" s="144"/>
      <c r="IJ198" s="144"/>
      <c r="IK198" s="144"/>
      <c r="IL198" s="144"/>
      <c r="IM198" s="144"/>
      <c r="IN198" s="144"/>
      <c r="IO198" s="144"/>
      <c r="IP198" s="144"/>
      <c r="IQ198" s="144"/>
      <c r="IR198" s="144"/>
      <c r="IS198" s="144"/>
      <c r="IT198" s="144"/>
      <c r="IU198" s="144"/>
      <c r="IV198" s="144"/>
    </row>
    <row r="199" spans="1:256" hidden="1">
      <c r="A199" s="629"/>
      <c r="B199" s="632"/>
      <c r="C199" s="174" t="s">
        <v>2</v>
      </c>
      <c r="D199" s="176">
        <f>D197+D198</f>
        <v>3961094</v>
      </c>
      <c r="E199" s="177">
        <f t="shared" ref="E199:P199" si="86">E197+E198</f>
        <v>3909020</v>
      </c>
      <c r="F199" s="177">
        <f t="shared" si="86"/>
        <v>0</v>
      </c>
      <c r="G199" s="177">
        <f t="shared" si="86"/>
        <v>0</v>
      </c>
      <c r="H199" s="177">
        <f t="shared" si="86"/>
        <v>0</v>
      </c>
      <c r="I199" s="177">
        <f t="shared" si="86"/>
        <v>0</v>
      </c>
      <c r="J199" s="177">
        <f t="shared" si="86"/>
        <v>0</v>
      </c>
      <c r="K199" s="177">
        <f t="shared" si="86"/>
        <v>3909020</v>
      </c>
      <c r="L199" s="177">
        <f t="shared" si="86"/>
        <v>0</v>
      </c>
      <c r="M199" s="177">
        <f t="shared" si="86"/>
        <v>52074</v>
      </c>
      <c r="N199" s="177">
        <f t="shared" si="86"/>
        <v>52074</v>
      </c>
      <c r="O199" s="177">
        <f t="shared" si="86"/>
        <v>52074</v>
      </c>
      <c r="P199" s="177">
        <f t="shared" si="86"/>
        <v>0</v>
      </c>
      <c r="Q199" s="178"/>
      <c r="R199" s="178"/>
      <c r="S199" s="178"/>
      <c r="T199" s="178"/>
      <c r="U199" s="178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  <c r="HW199" s="144"/>
      <c r="HX199" s="144"/>
      <c r="HY199" s="144"/>
      <c r="HZ199" s="144"/>
      <c r="IA199" s="144"/>
      <c r="IB199" s="144"/>
      <c r="IC199" s="144"/>
      <c r="ID199" s="144"/>
      <c r="IE199" s="144"/>
      <c r="IF199" s="144"/>
      <c r="IG199" s="144"/>
      <c r="IH199" s="144"/>
      <c r="II199" s="144"/>
      <c r="IJ199" s="144"/>
      <c r="IK199" s="144"/>
      <c r="IL199" s="144"/>
      <c r="IM199" s="144"/>
      <c r="IN199" s="144"/>
      <c r="IO199" s="144"/>
      <c r="IP199" s="144"/>
      <c r="IQ199" s="144"/>
      <c r="IR199" s="144"/>
      <c r="IS199" s="144"/>
      <c r="IT199" s="144"/>
      <c r="IU199" s="144"/>
      <c r="IV199" s="144"/>
    </row>
    <row r="200" spans="1:256">
      <c r="A200" s="627" t="s">
        <v>224</v>
      </c>
      <c r="B200" s="630" t="s">
        <v>225</v>
      </c>
      <c r="C200" s="174" t="s">
        <v>0</v>
      </c>
      <c r="D200" s="176">
        <f t="shared" si="81"/>
        <v>415007</v>
      </c>
      <c r="E200" s="177">
        <f t="shared" si="82"/>
        <v>415007</v>
      </c>
      <c r="F200" s="177">
        <f t="shared" si="83"/>
        <v>413220</v>
      </c>
      <c r="G200" s="177">
        <v>396140</v>
      </c>
      <c r="H200" s="177">
        <f>411195-394115</f>
        <v>17080</v>
      </c>
      <c r="I200" s="177">
        <v>0</v>
      </c>
      <c r="J200" s="177">
        <v>1787</v>
      </c>
      <c r="K200" s="177">
        <v>0</v>
      </c>
      <c r="L200" s="177">
        <v>0</v>
      </c>
      <c r="M200" s="177">
        <f t="shared" si="84"/>
        <v>0</v>
      </c>
      <c r="N200" s="177">
        <v>0</v>
      </c>
      <c r="O200" s="177">
        <v>0</v>
      </c>
      <c r="P200" s="177">
        <v>0</v>
      </c>
      <c r="Q200" s="178"/>
      <c r="R200" s="178"/>
      <c r="S200" s="178"/>
      <c r="T200" s="178"/>
      <c r="U200" s="178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44"/>
      <c r="HY200" s="144"/>
      <c r="HZ200" s="144"/>
      <c r="IA200" s="144"/>
      <c r="IB200" s="144"/>
      <c r="IC200" s="144"/>
      <c r="ID200" s="144"/>
      <c r="IE200" s="144"/>
      <c r="IF200" s="144"/>
      <c r="IG200" s="144"/>
      <c r="IH200" s="144"/>
      <c r="II200" s="144"/>
      <c r="IJ200" s="144"/>
      <c r="IK200" s="144"/>
      <c r="IL200" s="144"/>
      <c r="IM200" s="144"/>
      <c r="IN200" s="144"/>
      <c r="IO200" s="144"/>
      <c r="IP200" s="144"/>
      <c r="IQ200" s="144"/>
      <c r="IR200" s="144"/>
      <c r="IS200" s="144"/>
      <c r="IT200" s="144"/>
      <c r="IU200" s="144"/>
      <c r="IV200" s="144"/>
    </row>
    <row r="201" spans="1:256">
      <c r="A201" s="628"/>
      <c r="B201" s="631"/>
      <c r="C201" s="174" t="s">
        <v>1</v>
      </c>
      <c r="D201" s="176">
        <f t="shared" si="81"/>
        <v>53375</v>
      </c>
      <c r="E201" s="177">
        <f t="shared" si="82"/>
        <v>53375</v>
      </c>
      <c r="F201" s="177">
        <f t="shared" si="83"/>
        <v>53375</v>
      </c>
      <c r="G201" s="177">
        <v>53375</v>
      </c>
      <c r="H201" s="177"/>
      <c r="I201" s="177"/>
      <c r="J201" s="177"/>
      <c r="K201" s="177"/>
      <c r="L201" s="177"/>
      <c r="M201" s="177">
        <f t="shared" si="84"/>
        <v>0</v>
      </c>
      <c r="N201" s="177"/>
      <c r="O201" s="177"/>
      <c r="P201" s="177"/>
      <c r="Q201" s="178"/>
      <c r="R201" s="178"/>
      <c r="S201" s="178"/>
      <c r="T201" s="178"/>
      <c r="U201" s="178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44"/>
      <c r="HY201" s="144"/>
      <c r="HZ201" s="144"/>
      <c r="IA201" s="144"/>
      <c r="IB201" s="144"/>
      <c r="IC201" s="144"/>
      <c r="ID201" s="144"/>
      <c r="IE201" s="144"/>
      <c r="IF201" s="144"/>
      <c r="IG201" s="144"/>
      <c r="IH201" s="144"/>
      <c r="II201" s="144"/>
      <c r="IJ201" s="144"/>
      <c r="IK201" s="144"/>
      <c r="IL201" s="144"/>
      <c r="IM201" s="144"/>
      <c r="IN201" s="144"/>
      <c r="IO201" s="144"/>
      <c r="IP201" s="144"/>
      <c r="IQ201" s="144"/>
      <c r="IR201" s="144"/>
      <c r="IS201" s="144"/>
      <c r="IT201" s="144"/>
      <c r="IU201" s="144"/>
      <c r="IV201" s="144"/>
    </row>
    <row r="202" spans="1:256">
      <c r="A202" s="629"/>
      <c r="B202" s="632"/>
      <c r="C202" s="174" t="s">
        <v>2</v>
      </c>
      <c r="D202" s="176">
        <f>D200+D201</f>
        <v>468382</v>
      </c>
      <c r="E202" s="177">
        <f t="shared" ref="E202:P202" si="87">E200+E201</f>
        <v>468382</v>
      </c>
      <c r="F202" s="177">
        <f t="shared" si="87"/>
        <v>466595</v>
      </c>
      <c r="G202" s="177">
        <f t="shared" si="87"/>
        <v>449515</v>
      </c>
      <c r="H202" s="177">
        <f t="shared" si="87"/>
        <v>17080</v>
      </c>
      <c r="I202" s="177">
        <f t="shared" si="87"/>
        <v>0</v>
      </c>
      <c r="J202" s="177">
        <f t="shared" si="87"/>
        <v>1787</v>
      </c>
      <c r="K202" s="177">
        <f t="shared" si="87"/>
        <v>0</v>
      </c>
      <c r="L202" s="177">
        <f t="shared" si="87"/>
        <v>0</v>
      </c>
      <c r="M202" s="177">
        <f t="shared" si="87"/>
        <v>0</v>
      </c>
      <c r="N202" s="177">
        <f t="shared" si="87"/>
        <v>0</v>
      </c>
      <c r="O202" s="177">
        <f t="shared" si="87"/>
        <v>0</v>
      </c>
      <c r="P202" s="177">
        <f t="shared" si="87"/>
        <v>0</v>
      </c>
      <c r="Q202" s="178"/>
      <c r="R202" s="178"/>
      <c r="S202" s="178"/>
      <c r="T202" s="178"/>
      <c r="U202" s="178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  <c r="HW202" s="144"/>
      <c r="HX202" s="144"/>
      <c r="HY202" s="144"/>
      <c r="HZ202" s="144"/>
      <c r="IA202" s="144"/>
      <c r="IB202" s="144"/>
      <c r="IC202" s="144"/>
      <c r="ID202" s="144"/>
      <c r="IE202" s="144"/>
      <c r="IF202" s="144"/>
      <c r="IG202" s="144"/>
      <c r="IH202" s="144"/>
      <c r="II202" s="144"/>
      <c r="IJ202" s="144"/>
      <c r="IK202" s="144"/>
      <c r="IL202" s="144"/>
      <c r="IM202" s="144"/>
      <c r="IN202" s="144"/>
      <c r="IO202" s="144"/>
      <c r="IP202" s="144"/>
      <c r="IQ202" s="144"/>
      <c r="IR202" s="144"/>
      <c r="IS202" s="144"/>
      <c r="IT202" s="144"/>
      <c r="IU202" s="144"/>
      <c r="IV202" s="144"/>
    </row>
    <row r="203" spans="1:256" hidden="1">
      <c r="A203" s="627" t="s">
        <v>226</v>
      </c>
      <c r="B203" s="630" t="s">
        <v>227</v>
      </c>
      <c r="C203" s="174" t="s">
        <v>0</v>
      </c>
      <c r="D203" s="176">
        <f t="shared" si="81"/>
        <v>16500</v>
      </c>
      <c r="E203" s="177">
        <f t="shared" si="82"/>
        <v>16500</v>
      </c>
      <c r="F203" s="177">
        <f t="shared" si="83"/>
        <v>16500</v>
      </c>
      <c r="G203" s="177">
        <v>0</v>
      </c>
      <c r="H203" s="177">
        <v>16500</v>
      </c>
      <c r="I203" s="177">
        <v>0</v>
      </c>
      <c r="J203" s="177">
        <v>0</v>
      </c>
      <c r="K203" s="177">
        <v>0</v>
      </c>
      <c r="L203" s="177">
        <v>0</v>
      </c>
      <c r="M203" s="177">
        <f t="shared" si="84"/>
        <v>0</v>
      </c>
      <c r="N203" s="177">
        <v>0</v>
      </c>
      <c r="O203" s="177">
        <v>0</v>
      </c>
      <c r="P203" s="177">
        <v>0</v>
      </c>
      <c r="Q203" s="178"/>
      <c r="R203" s="178"/>
      <c r="S203" s="178"/>
      <c r="T203" s="178"/>
      <c r="U203" s="178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44"/>
      <c r="HY203" s="144"/>
      <c r="HZ203" s="144"/>
      <c r="IA203" s="144"/>
      <c r="IB203" s="144"/>
      <c r="IC203" s="144"/>
      <c r="ID203" s="144"/>
      <c r="IE203" s="144"/>
      <c r="IF203" s="144"/>
      <c r="IG203" s="144"/>
      <c r="IH203" s="144"/>
      <c r="II203" s="144"/>
      <c r="IJ203" s="144"/>
      <c r="IK203" s="144"/>
      <c r="IL203" s="144"/>
      <c r="IM203" s="144"/>
      <c r="IN203" s="144"/>
      <c r="IO203" s="144"/>
      <c r="IP203" s="144"/>
      <c r="IQ203" s="144"/>
      <c r="IR203" s="144"/>
      <c r="IS203" s="144"/>
      <c r="IT203" s="144"/>
      <c r="IU203" s="144"/>
      <c r="IV203" s="144"/>
    </row>
    <row r="204" spans="1:256" hidden="1">
      <c r="A204" s="628"/>
      <c r="B204" s="631"/>
      <c r="C204" s="174" t="s">
        <v>1</v>
      </c>
      <c r="D204" s="176">
        <f t="shared" si="81"/>
        <v>0</v>
      </c>
      <c r="E204" s="177">
        <f t="shared" si="82"/>
        <v>0</v>
      </c>
      <c r="F204" s="177">
        <f t="shared" si="83"/>
        <v>0</v>
      </c>
      <c r="G204" s="177"/>
      <c r="H204" s="177"/>
      <c r="I204" s="177"/>
      <c r="J204" s="177"/>
      <c r="K204" s="177"/>
      <c r="L204" s="177"/>
      <c r="M204" s="177">
        <f t="shared" si="84"/>
        <v>0</v>
      </c>
      <c r="N204" s="177"/>
      <c r="O204" s="177"/>
      <c r="P204" s="177"/>
      <c r="Q204" s="178"/>
      <c r="R204" s="178"/>
      <c r="S204" s="178"/>
      <c r="T204" s="178"/>
      <c r="U204" s="178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144"/>
      <c r="HH204" s="144"/>
      <c r="HI204" s="144"/>
      <c r="HJ204" s="144"/>
      <c r="HK204" s="144"/>
      <c r="HL204" s="144"/>
      <c r="HM204" s="144"/>
      <c r="HN204" s="144"/>
      <c r="HO204" s="144"/>
      <c r="HP204" s="144"/>
      <c r="HQ204" s="144"/>
      <c r="HR204" s="144"/>
      <c r="HS204" s="144"/>
      <c r="HT204" s="144"/>
      <c r="HU204" s="144"/>
      <c r="HV204" s="144"/>
      <c r="HW204" s="144"/>
      <c r="HX204" s="144"/>
      <c r="HY204" s="144"/>
      <c r="HZ204" s="144"/>
      <c r="IA204" s="144"/>
      <c r="IB204" s="144"/>
      <c r="IC204" s="144"/>
      <c r="ID204" s="144"/>
      <c r="IE204" s="144"/>
      <c r="IF204" s="144"/>
      <c r="IG204" s="144"/>
      <c r="IH204" s="144"/>
      <c r="II204" s="144"/>
      <c r="IJ204" s="144"/>
      <c r="IK204" s="144"/>
      <c r="IL204" s="144"/>
      <c r="IM204" s="144"/>
      <c r="IN204" s="144"/>
      <c r="IO204" s="144"/>
      <c r="IP204" s="144"/>
      <c r="IQ204" s="144"/>
      <c r="IR204" s="144"/>
      <c r="IS204" s="144"/>
      <c r="IT204" s="144"/>
      <c r="IU204" s="144"/>
      <c r="IV204" s="144"/>
    </row>
    <row r="205" spans="1:256" hidden="1">
      <c r="A205" s="629"/>
      <c r="B205" s="632"/>
      <c r="C205" s="174" t="s">
        <v>2</v>
      </c>
      <c r="D205" s="176">
        <f>D203+D204</f>
        <v>16500</v>
      </c>
      <c r="E205" s="177">
        <f t="shared" ref="E205:P205" si="88">E203+E204</f>
        <v>16500</v>
      </c>
      <c r="F205" s="177">
        <f t="shared" si="88"/>
        <v>16500</v>
      </c>
      <c r="G205" s="177">
        <f t="shared" si="88"/>
        <v>0</v>
      </c>
      <c r="H205" s="177">
        <f t="shared" si="88"/>
        <v>16500</v>
      </c>
      <c r="I205" s="177">
        <f t="shared" si="88"/>
        <v>0</v>
      </c>
      <c r="J205" s="177">
        <f t="shared" si="88"/>
        <v>0</v>
      </c>
      <c r="K205" s="177">
        <f t="shared" si="88"/>
        <v>0</v>
      </c>
      <c r="L205" s="177">
        <f t="shared" si="88"/>
        <v>0</v>
      </c>
      <c r="M205" s="177">
        <f t="shared" si="88"/>
        <v>0</v>
      </c>
      <c r="N205" s="177">
        <f t="shared" si="88"/>
        <v>0</v>
      </c>
      <c r="O205" s="177">
        <f t="shared" si="88"/>
        <v>0</v>
      </c>
      <c r="P205" s="177">
        <f t="shared" si="88"/>
        <v>0</v>
      </c>
      <c r="Q205" s="178"/>
      <c r="R205" s="178"/>
      <c r="S205" s="178"/>
      <c r="T205" s="178"/>
      <c r="U205" s="178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  <c r="HW205" s="144"/>
      <c r="HX205" s="144"/>
      <c r="HY205" s="144"/>
      <c r="HZ205" s="144"/>
      <c r="IA205" s="144"/>
      <c r="IB205" s="144"/>
      <c r="IC205" s="144"/>
      <c r="ID205" s="144"/>
      <c r="IE205" s="144"/>
      <c r="IF205" s="144"/>
      <c r="IG205" s="144"/>
      <c r="IH205" s="144"/>
      <c r="II205" s="144"/>
      <c r="IJ205" s="144"/>
      <c r="IK205" s="144"/>
      <c r="IL205" s="144"/>
      <c r="IM205" s="144"/>
      <c r="IN205" s="144"/>
      <c r="IO205" s="144"/>
      <c r="IP205" s="144"/>
      <c r="IQ205" s="144"/>
      <c r="IR205" s="144"/>
      <c r="IS205" s="144"/>
      <c r="IT205" s="144"/>
      <c r="IU205" s="144"/>
      <c r="IV205" s="144"/>
    </row>
    <row r="206" spans="1:256">
      <c r="A206" s="627" t="s">
        <v>228</v>
      </c>
      <c r="B206" s="630" t="s">
        <v>229</v>
      </c>
      <c r="C206" s="174" t="s">
        <v>0</v>
      </c>
      <c r="D206" s="176">
        <f t="shared" si="81"/>
        <v>10184519</v>
      </c>
      <c r="E206" s="177">
        <f t="shared" si="82"/>
        <v>10184519</v>
      </c>
      <c r="F206" s="177">
        <f t="shared" si="83"/>
        <v>10167519</v>
      </c>
      <c r="G206" s="177">
        <v>8156017</v>
      </c>
      <c r="H206" s="177">
        <v>2011502</v>
      </c>
      <c r="I206" s="177">
        <v>0</v>
      </c>
      <c r="J206" s="177">
        <v>17000</v>
      </c>
      <c r="K206" s="177">
        <v>0</v>
      </c>
      <c r="L206" s="177">
        <v>0</v>
      </c>
      <c r="M206" s="177">
        <f t="shared" si="84"/>
        <v>0</v>
      </c>
      <c r="N206" s="177">
        <v>0</v>
      </c>
      <c r="O206" s="177">
        <v>0</v>
      </c>
      <c r="P206" s="177">
        <v>0</v>
      </c>
      <c r="Q206" s="178"/>
      <c r="R206" s="178"/>
      <c r="S206" s="178"/>
      <c r="T206" s="178"/>
      <c r="U206" s="178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  <c r="HW206" s="144"/>
      <c r="HX206" s="144"/>
      <c r="HY206" s="144"/>
      <c r="HZ206" s="144"/>
      <c r="IA206" s="144"/>
      <c r="IB206" s="144"/>
      <c r="IC206" s="144"/>
      <c r="ID206" s="144"/>
      <c r="IE206" s="144"/>
      <c r="IF206" s="144"/>
      <c r="IG206" s="144"/>
      <c r="IH206" s="144"/>
      <c r="II206" s="144"/>
      <c r="IJ206" s="144"/>
      <c r="IK206" s="144"/>
      <c r="IL206" s="144"/>
      <c r="IM206" s="144"/>
      <c r="IN206" s="144"/>
      <c r="IO206" s="144"/>
      <c r="IP206" s="144"/>
      <c r="IQ206" s="144"/>
      <c r="IR206" s="144"/>
      <c r="IS206" s="144"/>
      <c r="IT206" s="144"/>
      <c r="IU206" s="144"/>
      <c r="IV206" s="144"/>
    </row>
    <row r="207" spans="1:256">
      <c r="A207" s="628"/>
      <c r="B207" s="631"/>
      <c r="C207" s="174" t="s">
        <v>1</v>
      </c>
      <c r="D207" s="176">
        <f t="shared" si="81"/>
        <v>788356</v>
      </c>
      <c r="E207" s="177">
        <f t="shared" si="82"/>
        <v>788356</v>
      </c>
      <c r="F207" s="177">
        <f t="shared" si="83"/>
        <v>788356</v>
      </c>
      <c r="G207" s="177">
        <v>788356</v>
      </c>
      <c r="H207" s="177"/>
      <c r="I207" s="177"/>
      <c r="J207" s="177"/>
      <c r="K207" s="177"/>
      <c r="L207" s="177"/>
      <c r="M207" s="177">
        <f t="shared" si="84"/>
        <v>0</v>
      </c>
      <c r="N207" s="177"/>
      <c r="O207" s="177"/>
      <c r="P207" s="177"/>
      <c r="Q207" s="178"/>
      <c r="R207" s="178"/>
      <c r="S207" s="178"/>
      <c r="T207" s="178"/>
      <c r="U207" s="178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  <c r="HW207" s="144"/>
      <c r="HX207" s="144"/>
      <c r="HY207" s="144"/>
      <c r="HZ207" s="144"/>
      <c r="IA207" s="144"/>
      <c r="IB207" s="144"/>
      <c r="IC207" s="144"/>
      <c r="ID207" s="144"/>
      <c r="IE207" s="144"/>
      <c r="IF207" s="144"/>
      <c r="IG207" s="144"/>
      <c r="IH207" s="144"/>
      <c r="II207" s="144"/>
      <c r="IJ207" s="144"/>
      <c r="IK207" s="144"/>
      <c r="IL207" s="144"/>
      <c r="IM207" s="144"/>
      <c r="IN207" s="144"/>
      <c r="IO207" s="144"/>
      <c r="IP207" s="144"/>
      <c r="IQ207" s="144"/>
      <c r="IR207" s="144"/>
      <c r="IS207" s="144"/>
      <c r="IT207" s="144"/>
      <c r="IU207" s="144"/>
      <c r="IV207" s="144"/>
    </row>
    <row r="208" spans="1:256">
      <c r="A208" s="629"/>
      <c r="B208" s="632"/>
      <c r="C208" s="174" t="s">
        <v>2</v>
      </c>
      <c r="D208" s="176">
        <f>D206+D207</f>
        <v>10972875</v>
      </c>
      <c r="E208" s="177">
        <f t="shared" ref="E208:P208" si="89">E206+E207</f>
        <v>10972875</v>
      </c>
      <c r="F208" s="177">
        <f t="shared" si="89"/>
        <v>10955875</v>
      </c>
      <c r="G208" s="177">
        <f t="shared" si="89"/>
        <v>8944373</v>
      </c>
      <c r="H208" s="177">
        <f t="shared" si="89"/>
        <v>2011502</v>
      </c>
      <c r="I208" s="177">
        <f t="shared" si="89"/>
        <v>0</v>
      </c>
      <c r="J208" s="177">
        <f t="shared" si="89"/>
        <v>17000</v>
      </c>
      <c r="K208" s="177">
        <f t="shared" si="89"/>
        <v>0</v>
      </c>
      <c r="L208" s="177">
        <f t="shared" si="89"/>
        <v>0</v>
      </c>
      <c r="M208" s="177">
        <f t="shared" si="89"/>
        <v>0</v>
      </c>
      <c r="N208" s="177">
        <f t="shared" si="89"/>
        <v>0</v>
      </c>
      <c r="O208" s="177">
        <f t="shared" si="89"/>
        <v>0</v>
      </c>
      <c r="P208" s="177">
        <f t="shared" si="89"/>
        <v>0</v>
      </c>
      <c r="Q208" s="178"/>
      <c r="R208" s="178"/>
      <c r="S208" s="178"/>
      <c r="T208" s="178"/>
      <c r="U208" s="178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  <c r="HW208" s="144"/>
      <c r="HX208" s="144"/>
      <c r="HY208" s="144"/>
      <c r="HZ208" s="144"/>
      <c r="IA208" s="144"/>
      <c r="IB208" s="144"/>
      <c r="IC208" s="144"/>
      <c r="ID208" s="144"/>
      <c r="IE208" s="144"/>
      <c r="IF208" s="144"/>
      <c r="IG208" s="144"/>
      <c r="IH208" s="144"/>
      <c r="II208" s="144"/>
      <c r="IJ208" s="144"/>
      <c r="IK208" s="144"/>
      <c r="IL208" s="144"/>
      <c r="IM208" s="144"/>
      <c r="IN208" s="144"/>
      <c r="IO208" s="144"/>
      <c r="IP208" s="144"/>
      <c r="IQ208" s="144"/>
      <c r="IR208" s="144"/>
      <c r="IS208" s="144"/>
      <c r="IT208" s="144"/>
      <c r="IU208" s="144"/>
      <c r="IV208" s="144"/>
    </row>
    <row r="209" spans="1:256">
      <c r="A209" s="627" t="s">
        <v>230</v>
      </c>
      <c r="B209" s="630" t="s">
        <v>231</v>
      </c>
      <c r="C209" s="174" t="s">
        <v>0</v>
      </c>
      <c r="D209" s="176">
        <f t="shared" si="81"/>
        <v>5634104</v>
      </c>
      <c r="E209" s="177">
        <f t="shared" si="82"/>
        <v>5634104</v>
      </c>
      <c r="F209" s="177">
        <f t="shared" si="83"/>
        <v>5625208</v>
      </c>
      <c r="G209" s="177">
        <v>5279778</v>
      </c>
      <c r="H209" s="177">
        <f>5635663-5290233</f>
        <v>345430</v>
      </c>
      <c r="I209" s="177">
        <v>0</v>
      </c>
      <c r="J209" s="177">
        <v>8896</v>
      </c>
      <c r="K209" s="177">
        <v>0</v>
      </c>
      <c r="L209" s="177">
        <v>0</v>
      </c>
      <c r="M209" s="177">
        <f t="shared" si="84"/>
        <v>0</v>
      </c>
      <c r="N209" s="177">
        <v>0</v>
      </c>
      <c r="O209" s="177">
        <v>0</v>
      </c>
      <c r="P209" s="177">
        <v>0</v>
      </c>
      <c r="Q209" s="178"/>
      <c r="R209" s="178"/>
      <c r="S209" s="178"/>
      <c r="T209" s="178"/>
      <c r="U209" s="178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44"/>
      <c r="HY209" s="144"/>
      <c r="HZ209" s="144"/>
      <c r="IA209" s="144"/>
      <c r="IB209" s="144"/>
      <c r="IC209" s="144"/>
      <c r="ID209" s="144"/>
      <c r="IE209" s="144"/>
      <c r="IF209" s="144"/>
      <c r="IG209" s="144"/>
      <c r="IH209" s="144"/>
      <c r="II209" s="144"/>
      <c r="IJ209" s="144"/>
      <c r="IK209" s="144"/>
      <c r="IL209" s="144"/>
      <c r="IM209" s="144"/>
      <c r="IN209" s="144"/>
      <c r="IO209" s="144"/>
      <c r="IP209" s="144"/>
      <c r="IQ209" s="144"/>
      <c r="IR209" s="144"/>
      <c r="IS209" s="144"/>
      <c r="IT209" s="144"/>
      <c r="IU209" s="144"/>
      <c r="IV209" s="144"/>
    </row>
    <row r="210" spans="1:256">
      <c r="A210" s="628"/>
      <c r="B210" s="631"/>
      <c r="C210" s="174" t="s">
        <v>1</v>
      </c>
      <c r="D210" s="176">
        <f t="shared" si="81"/>
        <v>695745</v>
      </c>
      <c r="E210" s="177">
        <f t="shared" si="82"/>
        <v>695745</v>
      </c>
      <c r="F210" s="177">
        <f t="shared" si="83"/>
        <v>695745</v>
      </c>
      <c r="G210" s="177">
        <v>695745</v>
      </c>
      <c r="H210" s="177"/>
      <c r="I210" s="177"/>
      <c r="J210" s="177"/>
      <c r="K210" s="177"/>
      <c r="L210" s="177"/>
      <c r="M210" s="177">
        <f t="shared" si="84"/>
        <v>0</v>
      </c>
      <c r="N210" s="177"/>
      <c r="O210" s="177"/>
      <c r="P210" s="177"/>
      <c r="Q210" s="178"/>
      <c r="R210" s="178"/>
      <c r="S210" s="178"/>
      <c r="T210" s="178"/>
      <c r="U210" s="178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44"/>
      <c r="HY210" s="144"/>
      <c r="HZ210" s="144"/>
      <c r="IA210" s="144"/>
      <c r="IB210" s="144"/>
      <c r="IC210" s="144"/>
      <c r="ID210" s="144"/>
      <c r="IE210" s="144"/>
      <c r="IF210" s="144"/>
      <c r="IG210" s="144"/>
      <c r="IH210" s="144"/>
      <c r="II210" s="144"/>
      <c r="IJ210" s="144"/>
      <c r="IK210" s="144"/>
      <c r="IL210" s="144"/>
      <c r="IM210" s="144"/>
      <c r="IN210" s="144"/>
      <c r="IO210" s="144"/>
      <c r="IP210" s="144"/>
      <c r="IQ210" s="144"/>
      <c r="IR210" s="144"/>
      <c r="IS210" s="144"/>
      <c r="IT210" s="144"/>
      <c r="IU210" s="144"/>
      <c r="IV210" s="144"/>
    </row>
    <row r="211" spans="1:256">
      <c r="A211" s="629"/>
      <c r="B211" s="632"/>
      <c r="C211" s="174" t="s">
        <v>2</v>
      </c>
      <c r="D211" s="176">
        <f>D209+D210</f>
        <v>6329849</v>
      </c>
      <c r="E211" s="177">
        <f t="shared" ref="E211:P211" si="90">E209+E210</f>
        <v>6329849</v>
      </c>
      <c r="F211" s="177">
        <f t="shared" si="90"/>
        <v>6320953</v>
      </c>
      <c r="G211" s="177">
        <f t="shared" si="90"/>
        <v>5975523</v>
      </c>
      <c r="H211" s="177">
        <f t="shared" si="90"/>
        <v>345430</v>
      </c>
      <c r="I211" s="177">
        <f t="shared" si="90"/>
        <v>0</v>
      </c>
      <c r="J211" s="177">
        <f t="shared" si="90"/>
        <v>8896</v>
      </c>
      <c r="K211" s="177">
        <f t="shared" si="90"/>
        <v>0</v>
      </c>
      <c r="L211" s="177">
        <f t="shared" si="90"/>
        <v>0</v>
      </c>
      <c r="M211" s="177">
        <f t="shared" si="90"/>
        <v>0</v>
      </c>
      <c r="N211" s="177">
        <f t="shared" si="90"/>
        <v>0</v>
      </c>
      <c r="O211" s="177">
        <f t="shared" si="90"/>
        <v>0</v>
      </c>
      <c r="P211" s="177">
        <f t="shared" si="90"/>
        <v>0</v>
      </c>
      <c r="Q211" s="178"/>
      <c r="R211" s="178"/>
      <c r="S211" s="178"/>
      <c r="T211" s="178"/>
      <c r="U211" s="178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44"/>
      <c r="HY211" s="144"/>
      <c r="HZ211" s="144"/>
      <c r="IA211" s="144"/>
      <c r="IB211" s="144"/>
      <c r="IC211" s="144"/>
      <c r="ID211" s="144"/>
      <c r="IE211" s="144"/>
      <c r="IF211" s="144"/>
      <c r="IG211" s="144"/>
      <c r="IH211" s="144"/>
      <c r="II211" s="144"/>
      <c r="IJ211" s="144"/>
      <c r="IK211" s="144"/>
      <c r="IL211" s="144"/>
      <c r="IM211" s="144"/>
      <c r="IN211" s="144"/>
      <c r="IO211" s="144"/>
      <c r="IP211" s="144"/>
      <c r="IQ211" s="144"/>
      <c r="IR211" s="144"/>
      <c r="IS211" s="144"/>
      <c r="IT211" s="144"/>
      <c r="IU211" s="144"/>
      <c r="IV211" s="144"/>
    </row>
    <row r="212" spans="1:256">
      <c r="A212" s="627" t="s">
        <v>232</v>
      </c>
      <c r="B212" s="630" t="s">
        <v>233</v>
      </c>
      <c r="C212" s="174" t="s">
        <v>0</v>
      </c>
      <c r="D212" s="176">
        <f t="shared" si="81"/>
        <v>24498908</v>
      </c>
      <c r="E212" s="177">
        <f t="shared" si="82"/>
        <v>24498908</v>
      </c>
      <c r="F212" s="177">
        <f t="shared" si="83"/>
        <v>24485458</v>
      </c>
      <c r="G212" s="177">
        <v>22491967</v>
      </c>
      <c r="H212" s="177">
        <v>1993491</v>
      </c>
      <c r="I212" s="177">
        <v>0</v>
      </c>
      <c r="J212" s="177">
        <v>13450</v>
      </c>
      <c r="K212" s="177">
        <v>0</v>
      </c>
      <c r="L212" s="177">
        <v>0</v>
      </c>
      <c r="M212" s="177">
        <f t="shared" si="84"/>
        <v>0</v>
      </c>
      <c r="N212" s="177">
        <v>0</v>
      </c>
      <c r="O212" s="177">
        <v>0</v>
      </c>
      <c r="P212" s="177">
        <v>0</v>
      </c>
      <c r="Q212" s="178"/>
      <c r="R212" s="178"/>
      <c r="S212" s="178"/>
      <c r="T212" s="178"/>
      <c r="U212" s="178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44"/>
      <c r="HY212" s="144"/>
      <c r="HZ212" s="144"/>
      <c r="IA212" s="144"/>
      <c r="IB212" s="144"/>
      <c r="IC212" s="144"/>
      <c r="ID212" s="144"/>
      <c r="IE212" s="144"/>
      <c r="IF212" s="144"/>
      <c r="IG212" s="144"/>
      <c r="IH212" s="144"/>
      <c r="II212" s="144"/>
      <c r="IJ212" s="144"/>
      <c r="IK212" s="144"/>
      <c r="IL212" s="144"/>
      <c r="IM212" s="144"/>
      <c r="IN212" s="144"/>
      <c r="IO212" s="144"/>
      <c r="IP212" s="144"/>
      <c r="IQ212" s="144"/>
      <c r="IR212" s="144"/>
      <c r="IS212" s="144"/>
      <c r="IT212" s="144"/>
      <c r="IU212" s="144"/>
      <c r="IV212" s="144"/>
    </row>
    <row r="213" spans="1:256">
      <c r="A213" s="628"/>
      <c r="B213" s="631"/>
      <c r="C213" s="174" t="s">
        <v>1</v>
      </c>
      <c r="D213" s="176">
        <f t="shared" si="81"/>
        <v>2916311</v>
      </c>
      <c r="E213" s="177">
        <f t="shared" si="82"/>
        <v>2916311</v>
      </c>
      <c r="F213" s="177">
        <f t="shared" si="83"/>
        <v>2916311</v>
      </c>
      <c r="G213" s="177">
        <v>2916311</v>
      </c>
      <c r="H213" s="177"/>
      <c r="I213" s="177"/>
      <c r="J213" s="177"/>
      <c r="K213" s="177"/>
      <c r="L213" s="177"/>
      <c r="M213" s="177">
        <f t="shared" si="84"/>
        <v>0</v>
      </c>
      <c r="N213" s="177"/>
      <c r="O213" s="177"/>
      <c r="P213" s="177"/>
      <c r="Q213" s="178"/>
      <c r="R213" s="178"/>
      <c r="S213" s="178"/>
      <c r="T213" s="178"/>
      <c r="U213" s="178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44"/>
      <c r="HY213" s="144"/>
      <c r="HZ213" s="144"/>
      <c r="IA213" s="144"/>
      <c r="IB213" s="144"/>
      <c r="IC213" s="144"/>
      <c r="ID213" s="144"/>
      <c r="IE213" s="144"/>
      <c r="IF213" s="144"/>
      <c r="IG213" s="144"/>
      <c r="IH213" s="144"/>
      <c r="II213" s="144"/>
      <c r="IJ213" s="144"/>
      <c r="IK213" s="144"/>
      <c r="IL213" s="144"/>
      <c r="IM213" s="144"/>
      <c r="IN213" s="144"/>
      <c r="IO213" s="144"/>
      <c r="IP213" s="144"/>
      <c r="IQ213" s="144"/>
      <c r="IR213" s="144"/>
      <c r="IS213" s="144"/>
      <c r="IT213" s="144"/>
      <c r="IU213" s="144"/>
      <c r="IV213" s="144"/>
    </row>
    <row r="214" spans="1:256">
      <c r="A214" s="629"/>
      <c r="B214" s="632"/>
      <c r="C214" s="174" t="s">
        <v>2</v>
      </c>
      <c r="D214" s="176">
        <f>D212+D213</f>
        <v>27415219</v>
      </c>
      <c r="E214" s="177">
        <f t="shared" ref="E214:P214" si="91">E212+E213</f>
        <v>27415219</v>
      </c>
      <c r="F214" s="177">
        <f t="shared" si="91"/>
        <v>27401769</v>
      </c>
      <c r="G214" s="177">
        <f t="shared" si="91"/>
        <v>25408278</v>
      </c>
      <c r="H214" s="177">
        <f t="shared" si="91"/>
        <v>1993491</v>
      </c>
      <c r="I214" s="177">
        <f t="shared" si="91"/>
        <v>0</v>
      </c>
      <c r="J214" s="177">
        <f t="shared" si="91"/>
        <v>13450</v>
      </c>
      <c r="K214" s="177">
        <f t="shared" si="91"/>
        <v>0</v>
      </c>
      <c r="L214" s="177">
        <f t="shared" si="91"/>
        <v>0</v>
      </c>
      <c r="M214" s="177">
        <f t="shared" si="91"/>
        <v>0</v>
      </c>
      <c r="N214" s="177">
        <f t="shared" si="91"/>
        <v>0</v>
      </c>
      <c r="O214" s="177">
        <f t="shared" si="91"/>
        <v>0</v>
      </c>
      <c r="P214" s="177">
        <f t="shared" si="91"/>
        <v>0</v>
      </c>
      <c r="Q214" s="178"/>
      <c r="R214" s="178"/>
      <c r="S214" s="178"/>
      <c r="T214" s="178"/>
      <c r="U214" s="178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  <c r="IK214" s="144"/>
      <c r="IL214" s="144"/>
      <c r="IM214" s="144"/>
      <c r="IN214" s="144"/>
      <c r="IO214" s="144"/>
      <c r="IP214" s="144"/>
      <c r="IQ214" s="144"/>
      <c r="IR214" s="144"/>
      <c r="IS214" s="144"/>
      <c r="IT214" s="144"/>
      <c r="IU214" s="144"/>
      <c r="IV214" s="144"/>
    </row>
    <row r="215" spans="1:256">
      <c r="A215" s="627" t="s">
        <v>234</v>
      </c>
      <c r="B215" s="645" t="s">
        <v>235</v>
      </c>
      <c r="C215" s="174" t="s">
        <v>0</v>
      </c>
      <c r="D215" s="166">
        <f t="shared" si="81"/>
        <v>3852193</v>
      </c>
      <c r="E215" s="167">
        <f t="shared" si="82"/>
        <v>3852193</v>
      </c>
      <c r="F215" s="167">
        <f t="shared" si="83"/>
        <v>3850193</v>
      </c>
      <c r="G215" s="167">
        <v>3484879</v>
      </c>
      <c r="H215" s="167">
        <v>365314</v>
      </c>
      <c r="I215" s="167">
        <v>0</v>
      </c>
      <c r="J215" s="167">
        <v>2000</v>
      </c>
      <c r="K215" s="167">
        <v>0</v>
      </c>
      <c r="L215" s="167">
        <v>0</v>
      </c>
      <c r="M215" s="167">
        <f t="shared" si="84"/>
        <v>0</v>
      </c>
      <c r="N215" s="167">
        <v>0</v>
      </c>
      <c r="O215" s="167">
        <v>0</v>
      </c>
      <c r="P215" s="167">
        <v>0</v>
      </c>
      <c r="Q215" s="168"/>
      <c r="R215" s="168"/>
      <c r="S215" s="168"/>
      <c r="T215" s="168"/>
      <c r="U215" s="16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59"/>
      <c r="FB215" s="159"/>
      <c r="FC215" s="159"/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59"/>
      <c r="FO215" s="159"/>
      <c r="FP215" s="159"/>
      <c r="FQ215" s="159"/>
      <c r="FR215" s="159"/>
      <c r="FS215" s="159"/>
      <c r="FT215" s="159"/>
      <c r="FU215" s="159"/>
      <c r="FV215" s="159"/>
      <c r="FW215" s="159"/>
      <c r="FX215" s="159"/>
      <c r="FY215" s="159"/>
      <c r="FZ215" s="159"/>
      <c r="GA215" s="159"/>
      <c r="GB215" s="159"/>
      <c r="GC215" s="159"/>
      <c r="GD215" s="159"/>
      <c r="GE215" s="159"/>
      <c r="GF215" s="159"/>
      <c r="GG215" s="159"/>
      <c r="GH215" s="159"/>
      <c r="GI215" s="159"/>
      <c r="GJ215" s="159"/>
      <c r="GK215" s="159"/>
      <c r="GL215" s="159"/>
      <c r="GM215" s="159"/>
      <c r="GN215" s="159"/>
      <c r="GO215" s="159"/>
      <c r="GP215" s="159"/>
      <c r="GQ215" s="159"/>
      <c r="GR215" s="159"/>
      <c r="GS215" s="159"/>
      <c r="GT215" s="159"/>
      <c r="GU215" s="159"/>
      <c r="GV215" s="159"/>
      <c r="GW215" s="159"/>
      <c r="GX215" s="159"/>
      <c r="GY215" s="159"/>
      <c r="GZ215" s="159"/>
      <c r="HA215" s="159"/>
      <c r="HB215" s="159"/>
      <c r="HC215" s="159"/>
      <c r="HD215" s="159"/>
      <c r="HE215" s="159"/>
      <c r="HF215" s="159"/>
      <c r="HG215" s="159"/>
      <c r="HH215" s="159"/>
      <c r="HI215" s="159"/>
      <c r="HJ215" s="159"/>
      <c r="HK215" s="159"/>
      <c r="HL215" s="159"/>
      <c r="HM215" s="159"/>
      <c r="HN215" s="159"/>
      <c r="HO215" s="159"/>
      <c r="HP215" s="159"/>
      <c r="HQ215" s="159"/>
      <c r="HR215" s="159"/>
      <c r="HS215" s="159"/>
      <c r="HT215" s="159"/>
      <c r="HU215" s="159"/>
      <c r="HV215" s="159"/>
      <c r="HW215" s="159"/>
      <c r="HX215" s="159"/>
      <c r="HY215" s="159"/>
      <c r="HZ215" s="159"/>
      <c r="IA215" s="159"/>
      <c r="IB215" s="159"/>
      <c r="IC215" s="159"/>
      <c r="ID215" s="159"/>
      <c r="IE215" s="159"/>
      <c r="IF215" s="159"/>
      <c r="IG215" s="159"/>
      <c r="IH215" s="159"/>
      <c r="II215" s="159"/>
      <c r="IJ215" s="159"/>
      <c r="IK215" s="159"/>
      <c r="IL215" s="159"/>
      <c r="IM215" s="159"/>
      <c r="IN215" s="159"/>
      <c r="IO215" s="159"/>
      <c r="IP215" s="159"/>
      <c r="IQ215" s="159"/>
      <c r="IR215" s="159"/>
      <c r="IS215" s="159"/>
      <c r="IT215" s="159"/>
      <c r="IU215" s="159"/>
      <c r="IV215" s="159"/>
    </row>
    <row r="216" spans="1:256">
      <c r="A216" s="628"/>
      <c r="B216" s="646"/>
      <c r="C216" s="174" t="s">
        <v>1</v>
      </c>
      <c r="D216" s="166">
        <f t="shared" si="81"/>
        <v>439543</v>
      </c>
      <c r="E216" s="167">
        <f t="shared" si="82"/>
        <v>362053</v>
      </c>
      <c r="F216" s="167">
        <f t="shared" si="83"/>
        <v>362053</v>
      </c>
      <c r="G216" s="167">
        <v>362053</v>
      </c>
      <c r="H216" s="167"/>
      <c r="I216" s="167"/>
      <c r="J216" s="167"/>
      <c r="K216" s="167"/>
      <c r="L216" s="167"/>
      <c r="M216" s="167">
        <f t="shared" si="84"/>
        <v>77490</v>
      </c>
      <c r="N216" s="167">
        <v>77490</v>
      </c>
      <c r="O216" s="167"/>
      <c r="P216" s="167"/>
      <c r="Q216" s="168"/>
      <c r="R216" s="168"/>
      <c r="S216" s="168"/>
      <c r="T216" s="168"/>
      <c r="U216" s="168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  <c r="CK216" s="159"/>
      <c r="CL216" s="159"/>
      <c r="CM216" s="159"/>
      <c r="CN216" s="159"/>
      <c r="CO216" s="159"/>
      <c r="CP216" s="159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  <c r="DA216" s="159"/>
      <c r="DB216" s="159"/>
      <c r="DC216" s="159"/>
      <c r="DD216" s="159"/>
      <c r="DE216" s="159"/>
      <c r="DF216" s="159"/>
      <c r="DG216" s="159"/>
      <c r="DH216" s="159"/>
      <c r="DI216" s="159"/>
      <c r="DJ216" s="159"/>
      <c r="DK216" s="159"/>
      <c r="DL216" s="159"/>
      <c r="DM216" s="159"/>
      <c r="DN216" s="159"/>
      <c r="DO216" s="159"/>
      <c r="DP216" s="159"/>
      <c r="DQ216" s="159"/>
      <c r="DR216" s="159"/>
      <c r="DS216" s="159"/>
      <c r="DT216" s="159"/>
      <c r="DU216" s="159"/>
      <c r="DV216" s="159"/>
      <c r="DW216" s="159"/>
      <c r="DX216" s="159"/>
      <c r="DY216" s="159"/>
      <c r="DZ216" s="159"/>
      <c r="EA216" s="159"/>
      <c r="EB216" s="159"/>
      <c r="EC216" s="159"/>
      <c r="ED216" s="159"/>
      <c r="EE216" s="159"/>
      <c r="EF216" s="159"/>
      <c r="EG216" s="159"/>
      <c r="EH216" s="159"/>
      <c r="EI216" s="159"/>
      <c r="EJ216" s="159"/>
      <c r="EK216" s="159"/>
      <c r="EL216" s="159"/>
      <c r="EM216" s="159"/>
      <c r="EN216" s="159"/>
      <c r="EO216" s="159"/>
      <c r="EP216" s="159"/>
      <c r="EQ216" s="159"/>
      <c r="ER216" s="159"/>
      <c r="ES216" s="159"/>
      <c r="ET216" s="159"/>
      <c r="EU216" s="159"/>
      <c r="EV216" s="159"/>
      <c r="EW216" s="159"/>
      <c r="EX216" s="159"/>
      <c r="EY216" s="159"/>
      <c r="EZ216" s="159"/>
      <c r="FA216" s="159"/>
      <c r="FB216" s="159"/>
      <c r="FC216" s="159"/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59"/>
      <c r="FO216" s="159"/>
      <c r="FP216" s="159"/>
      <c r="FQ216" s="159"/>
      <c r="FR216" s="159"/>
      <c r="FS216" s="159"/>
      <c r="FT216" s="159"/>
      <c r="FU216" s="159"/>
      <c r="FV216" s="159"/>
      <c r="FW216" s="159"/>
      <c r="FX216" s="159"/>
      <c r="FY216" s="159"/>
      <c r="FZ216" s="159"/>
      <c r="GA216" s="159"/>
      <c r="GB216" s="159"/>
      <c r="GC216" s="159"/>
      <c r="GD216" s="159"/>
      <c r="GE216" s="159"/>
      <c r="GF216" s="159"/>
      <c r="GG216" s="159"/>
      <c r="GH216" s="159"/>
      <c r="GI216" s="159"/>
      <c r="GJ216" s="159"/>
      <c r="GK216" s="159"/>
      <c r="GL216" s="159"/>
      <c r="GM216" s="159"/>
      <c r="GN216" s="159"/>
      <c r="GO216" s="159"/>
      <c r="GP216" s="159"/>
      <c r="GQ216" s="159"/>
      <c r="GR216" s="159"/>
      <c r="GS216" s="159"/>
      <c r="GT216" s="159"/>
      <c r="GU216" s="159"/>
      <c r="GV216" s="159"/>
      <c r="GW216" s="159"/>
      <c r="GX216" s="159"/>
      <c r="GY216" s="159"/>
      <c r="GZ216" s="159"/>
      <c r="HA216" s="159"/>
      <c r="HB216" s="159"/>
      <c r="HC216" s="159"/>
      <c r="HD216" s="159"/>
      <c r="HE216" s="159"/>
      <c r="HF216" s="159"/>
      <c r="HG216" s="159"/>
      <c r="HH216" s="159"/>
      <c r="HI216" s="159"/>
      <c r="HJ216" s="159"/>
      <c r="HK216" s="159"/>
      <c r="HL216" s="159"/>
      <c r="HM216" s="159"/>
      <c r="HN216" s="159"/>
      <c r="HO216" s="159"/>
      <c r="HP216" s="159"/>
      <c r="HQ216" s="159"/>
      <c r="HR216" s="159"/>
      <c r="HS216" s="159"/>
      <c r="HT216" s="159"/>
      <c r="HU216" s="159"/>
      <c r="HV216" s="159"/>
      <c r="HW216" s="159"/>
      <c r="HX216" s="159"/>
      <c r="HY216" s="159"/>
      <c r="HZ216" s="159"/>
      <c r="IA216" s="159"/>
      <c r="IB216" s="159"/>
      <c r="IC216" s="159"/>
      <c r="ID216" s="159"/>
      <c r="IE216" s="159"/>
      <c r="IF216" s="159"/>
      <c r="IG216" s="159"/>
      <c r="IH216" s="159"/>
      <c r="II216" s="159"/>
      <c r="IJ216" s="159"/>
      <c r="IK216" s="159"/>
      <c r="IL216" s="159"/>
      <c r="IM216" s="159"/>
      <c r="IN216" s="159"/>
      <c r="IO216" s="159"/>
      <c r="IP216" s="159"/>
      <c r="IQ216" s="159"/>
      <c r="IR216" s="159"/>
      <c r="IS216" s="159"/>
      <c r="IT216" s="159"/>
      <c r="IU216" s="159"/>
      <c r="IV216" s="159"/>
    </row>
    <row r="217" spans="1:256">
      <c r="A217" s="629"/>
      <c r="B217" s="647"/>
      <c r="C217" s="174" t="s">
        <v>2</v>
      </c>
      <c r="D217" s="166">
        <f>D215+D216</f>
        <v>4291736</v>
      </c>
      <c r="E217" s="167">
        <f t="shared" ref="E217:P217" si="92">E215+E216</f>
        <v>4214246</v>
      </c>
      <c r="F217" s="167">
        <f t="shared" si="92"/>
        <v>4212246</v>
      </c>
      <c r="G217" s="167">
        <f t="shared" si="92"/>
        <v>3846932</v>
      </c>
      <c r="H217" s="167">
        <f t="shared" si="92"/>
        <v>365314</v>
      </c>
      <c r="I217" s="167">
        <f t="shared" si="92"/>
        <v>0</v>
      </c>
      <c r="J217" s="167">
        <f t="shared" si="92"/>
        <v>2000</v>
      </c>
      <c r="K217" s="167">
        <f t="shared" si="92"/>
        <v>0</v>
      </c>
      <c r="L217" s="167">
        <f t="shared" si="92"/>
        <v>0</v>
      </c>
      <c r="M217" s="167">
        <f t="shared" si="92"/>
        <v>77490</v>
      </c>
      <c r="N217" s="167">
        <f t="shared" si="92"/>
        <v>77490</v>
      </c>
      <c r="O217" s="167">
        <f t="shared" si="92"/>
        <v>0</v>
      </c>
      <c r="P217" s="167">
        <f t="shared" si="92"/>
        <v>0</v>
      </c>
      <c r="Q217" s="168"/>
      <c r="R217" s="168"/>
      <c r="S217" s="168"/>
      <c r="T217" s="168"/>
      <c r="U217" s="168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/>
      <c r="EL217" s="159"/>
      <c r="EM217" s="159"/>
      <c r="EN217" s="159"/>
      <c r="EO217" s="159"/>
      <c r="EP217" s="159"/>
      <c r="EQ217" s="159"/>
      <c r="ER217" s="159"/>
      <c r="ES217" s="159"/>
      <c r="ET217" s="159"/>
      <c r="EU217" s="159"/>
      <c r="EV217" s="159"/>
      <c r="EW217" s="159"/>
      <c r="EX217" s="159"/>
      <c r="EY217" s="159"/>
      <c r="EZ217" s="159"/>
      <c r="FA217" s="159"/>
      <c r="FB217" s="159"/>
      <c r="FC217" s="159"/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59"/>
      <c r="FO217" s="159"/>
      <c r="FP217" s="159"/>
      <c r="FQ217" s="159"/>
      <c r="FR217" s="159"/>
      <c r="FS217" s="159"/>
      <c r="FT217" s="159"/>
      <c r="FU217" s="159"/>
      <c r="FV217" s="159"/>
      <c r="FW217" s="159"/>
      <c r="FX217" s="159"/>
      <c r="FY217" s="159"/>
      <c r="FZ217" s="159"/>
      <c r="GA217" s="159"/>
      <c r="GB217" s="159"/>
      <c r="GC217" s="159"/>
      <c r="GD217" s="159"/>
      <c r="GE217" s="159"/>
      <c r="GF217" s="159"/>
      <c r="GG217" s="159"/>
      <c r="GH217" s="159"/>
      <c r="GI217" s="159"/>
      <c r="GJ217" s="159"/>
      <c r="GK217" s="159"/>
      <c r="GL217" s="159"/>
      <c r="GM217" s="159"/>
      <c r="GN217" s="159"/>
      <c r="GO217" s="159"/>
      <c r="GP217" s="159"/>
      <c r="GQ217" s="159"/>
      <c r="GR217" s="159"/>
      <c r="GS217" s="159"/>
      <c r="GT217" s="159"/>
      <c r="GU217" s="159"/>
      <c r="GV217" s="159"/>
      <c r="GW217" s="159"/>
      <c r="GX217" s="159"/>
      <c r="GY217" s="159"/>
      <c r="GZ217" s="159"/>
      <c r="HA217" s="159"/>
      <c r="HB217" s="159"/>
      <c r="HC217" s="159"/>
      <c r="HD217" s="159"/>
      <c r="HE217" s="159"/>
      <c r="HF217" s="159"/>
      <c r="HG217" s="159"/>
      <c r="HH217" s="159"/>
      <c r="HI217" s="159"/>
      <c r="HJ217" s="159"/>
      <c r="HK217" s="159"/>
      <c r="HL217" s="159"/>
      <c r="HM217" s="159"/>
      <c r="HN217" s="159"/>
      <c r="HO217" s="159"/>
      <c r="HP217" s="159"/>
      <c r="HQ217" s="159"/>
      <c r="HR217" s="159"/>
      <c r="HS217" s="159"/>
      <c r="HT217" s="159"/>
      <c r="HU217" s="159"/>
      <c r="HV217" s="159"/>
      <c r="HW217" s="159"/>
      <c r="HX217" s="159"/>
      <c r="HY217" s="159"/>
      <c r="HZ217" s="159"/>
      <c r="IA217" s="159"/>
      <c r="IB217" s="159"/>
      <c r="IC217" s="159"/>
      <c r="ID217" s="159"/>
      <c r="IE217" s="159"/>
      <c r="IF217" s="159"/>
      <c r="IG217" s="159"/>
      <c r="IH217" s="159"/>
      <c r="II217" s="159"/>
      <c r="IJ217" s="159"/>
      <c r="IK217" s="159"/>
      <c r="IL217" s="159"/>
      <c r="IM217" s="159"/>
      <c r="IN217" s="159"/>
      <c r="IO217" s="159"/>
      <c r="IP217" s="159"/>
      <c r="IQ217" s="159"/>
      <c r="IR217" s="159"/>
      <c r="IS217" s="159"/>
      <c r="IT217" s="159"/>
      <c r="IU217" s="159"/>
      <c r="IV217" s="159"/>
    </row>
    <row r="218" spans="1:256">
      <c r="A218" s="627" t="s">
        <v>236</v>
      </c>
      <c r="B218" s="630" t="s">
        <v>237</v>
      </c>
      <c r="C218" s="174" t="s">
        <v>0</v>
      </c>
      <c r="D218" s="176">
        <f t="shared" si="81"/>
        <v>15631571</v>
      </c>
      <c r="E218" s="177">
        <f t="shared" si="82"/>
        <v>13631571</v>
      </c>
      <c r="F218" s="177">
        <f t="shared" si="83"/>
        <v>13621071</v>
      </c>
      <c r="G218" s="177">
        <v>11238767</v>
      </c>
      <c r="H218" s="177">
        <f>15631571-13249267</f>
        <v>2382304</v>
      </c>
      <c r="I218" s="177">
        <v>0</v>
      </c>
      <c r="J218" s="177">
        <v>10500</v>
      </c>
      <c r="K218" s="177">
        <v>0</v>
      </c>
      <c r="L218" s="177">
        <v>0</v>
      </c>
      <c r="M218" s="177">
        <f t="shared" si="84"/>
        <v>2000000</v>
      </c>
      <c r="N218" s="177">
        <v>2000000</v>
      </c>
      <c r="O218" s="177">
        <v>0</v>
      </c>
      <c r="P218" s="177">
        <v>0</v>
      </c>
      <c r="Q218" s="178"/>
      <c r="R218" s="178"/>
      <c r="S218" s="178"/>
      <c r="T218" s="178"/>
      <c r="U218" s="178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  <c r="HW218" s="144"/>
      <c r="HX218" s="144"/>
      <c r="HY218" s="144"/>
      <c r="HZ218" s="144"/>
      <c r="IA218" s="144"/>
      <c r="IB218" s="144"/>
      <c r="IC218" s="144"/>
      <c r="ID218" s="144"/>
      <c r="IE218" s="144"/>
      <c r="IF218" s="144"/>
      <c r="IG218" s="144"/>
      <c r="IH218" s="144"/>
      <c r="II218" s="144"/>
      <c r="IJ218" s="144"/>
      <c r="IK218" s="144"/>
      <c r="IL218" s="144"/>
      <c r="IM218" s="144"/>
      <c r="IN218" s="144"/>
      <c r="IO218" s="144"/>
      <c r="IP218" s="144"/>
      <c r="IQ218" s="144"/>
      <c r="IR218" s="144"/>
      <c r="IS218" s="144"/>
      <c r="IT218" s="144"/>
      <c r="IU218" s="144"/>
      <c r="IV218" s="144"/>
    </row>
    <row r="219" spans="1:256">
      <c r="A219" s="628"/>
      <c r="B219" s="631"/>
      <c r="C219" s="174" t="s">
        <v>1</v>
      </c>
      <c r="D219" s="176">
        <f t="shared" si="81"/>
        <v>983263</v>
      </c>
      <c r="E219" s="177">
        <f t="shared" si="82"/>
        <v>983263</v>
      </c>
      <c r="F219" s="177">
        <f t="shared" si="83"/>
        <v>983263</v>
      </c>
      <c r="G219" s="177">
        <v>983263</v>
      </c>
      <c r="H219" s="177"/>
      <c r="I219" s="177"/>
      <c r="J219" s="177"/>
      <c r="K219" s="177"/>
      <c r="L219" s="177"/>
      <c r="M219" s="177">
        <f t="shared" si="84"/>
        <v>0</v>
      </c>
      <c r="N219" s="177"/>
      <c r="O219" s="177"/>
      <c r="P219" s="177"/>
      <c r="Q219" s="178"/>
      <c r="R219" s="178"/>
      <c r="S219" s="178"/>
      <c r="T219" s="178"/>
      <c r="U219" s="178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  <c r="HW219" s="144"/>
      <c r="HX219" s="144"/>
      <c r="HY219" s="144"/>
      <c r="HZ219" s="144"/>
      <c r="IA219" s="144"/>
      <c r="IB219" s="144"/>
      <c r="IC219" s="144"/>
      <c r="ID219" s="144"/>
      <c r="IE219" s="144"/>
      <c r="IF219" s="144"/>
      <c r="IG219" s="144"/>
      <c r="IH219" s="144"/>
      <c r="II219" s="144"/>
      <c r="IJ219" s="144"/>
      <c r="IK219" s="144"/>
      <c r="IL219" s="144"/>
      <c r="IM219" s="144"/>
      <c r="IN219" s="144"/>
      <c r="IO219" s="144"/>
      <c r="IP219" s="144"/>
      <c r="IQ219" s="144"/>
      <c r="IR219" s="144"/>
      <c r="IS219" s="144"/>
      <c r="IT219" s="144"/>
      <c r="IU219" s="144"/>
      <c r="IV219" s="144"/>
    </row>
    <row r="220" spans="1:256">
      <c r="A220" s="629"/>
      <c r="B220" s="632"/>
      <c r="C220" s="174" t="s">
        <v>2</v>
      </c>
      <c r="D220" s="176">
        <f>D218+D219</f>
        <v>16614834</v>
      </c>
      <c r="E220" s="177">
        <f t="shared" ref="E220:P220" si="93">E218+E219</f>
        <v>14614834</v>
      </c>
      <c r="F220" s="177">
        <f t="shared" si="93"/>
        <v>14604334</v>
      </c>
      <c r="G220" s="177">
        <f t="shared" si="93"/>
        <v>12222030</v>
      </c>
      <c r="H220" s="177">
        <f t="shared" si="93"/>
        <v>2382304</v>
      </c>
      <c r="I220" s="177">
        <f t="shared" si="93"/>
        <v>0</v>
      </c>
      <c r="J220" s="177">
        <f t="shared" si="93"/>
        <v>10500</v>
      </c>
      <c r="K220" s="177">
        <f t="shared" si="93"/>
        <v>0</v>
      </c>
      <c r="L220" s="177">
        <f t="shared" si="93"/>
        <v>0</v>
      </c>
      <c r="M220" s="177">
        <f t="shared" si="93"/>
        <v>2000000</v>
      </c>
      <c r="N220" s="177">
        <f t="shared" si="93"/>
        <v>2000000</v>
      </c>
      <c r="O220" s="177">
        <f t="shared" si="93"/>
        <v>0</v>
      </c>
      <c r="P220" s="177">
        <f t="shared" si="93"/>
        <v>0</v>
      </c>
      <c r="Q220" s="178"/>
      <c r="R220" s="178"/>
      <c r="S220" s="178"/>
      <c r="T220" s="178"/>
      <c r="U220" s="178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144"/>
      <c r="HH220" s="144"/>
      <c r="HI220" s="144"/>
      <c r="HJ220" s="144"/>
      <c r="HK220" s="144"/>
      <c r="HL220" s="144"/>
      <c r="HM220" s="144"/>
      <c r="HN220" s="144"/>
      <c r="HO220" s="144"/>
      <c r="HP220" s="144"/>
      <c r="HQ220" s="144"/>
      <c r="HR220" s="144"/>
      <c r="HS220" s="144"/>
      <c r="HT220" s="144"/>
      <c r="HU220" s="144"/>
      <c r="HV220" s="144"/>
      <c r="HW220" s="144"/>
      <c r="HX220" s="144"/>
      <c r="HY220" s="144"/>
      <c r="HZ220" s="144"/>
      <c r="IA220" s="144"/>
      <c r="IB220" s="144"/>
      <c r="IC220" s="144"/>
      <c r="ID220" s="144"/>
      <c r="IE220" s="144"/>
      <c r="IF220" s="144"/>
      <c r="IG220" s="144"/>
      <c r="IH220" s="144"/>
      <c r="II220" s="144"/>
      <c r="IJ220" s="144"/>
      <c r="IK220" s="144"/>
      <c r="IL220" s="144"/>
      <c r="IM220" s="144"/>
      <c r="IN220" s="144"/>
      <c r="IO220" s="144"/>
      <c r="IP220" s="144"/>
      <c r="IQ220" s="144"/>
      <c r="IR220" s="144"/>
      <c r="IS220" s="144"/>
      <c r="IT220" s="144"/>
      <c r="IU220" s="144"/>
      <c r="IV220" s="144"/>
    </row>
    <row r="221" spans="1:256">
      <c r="A221" s="627" t="s">
        <v>238</v>
      </c>
      <c r="B221" s="630" t="s">
        <v>239</v>
      </c>
      <c r="C221" s="174" t="s">
        <v>0</v>
      </c>
      <c r="D221" s="176">
        <f t="shared" si="81"/>
        <v>11092870</v>
      </c>
      <c r="E221" s="177">
        <f t="shared" si="82"/>
        <v>11049870</v>
      </c>
      <c r="F221" s="177">
        <f t="shared" si="83"/>
        <v>11041520</v>
      </c>
      <c r="G221" s="177">
        <v>8633967</v>
      </c>
      <c r="H221" s="177">
        <v>2407553</v>
      </c>
      <c r="I221" s="177">
        <v>0</v>
      </c>
      <c r="J221" s="177">
        <v>8350</v>
      </c>
      <c r="K221" s="177">
        <v>0</v>
      </c>
      <c r="L221" s="177">
        <v>0</v>
      </c>
      <c r="M221" s="177">
        <f t="shared" si="84"/>
        <v>43000</v>
      </c>
      <c r="N221" s="177">
        <v>43000</v>
      </c>
      <c r="O221" s="177">
        <v>0</v>
      </c>
      <c r="P221" s="177">
        <v>0</v>
      </c>
      <c r="Q221" s="178"/>
      <c r="R221" s="178"/>
      <c r="S221" s="178"/>
      <c r="T221" s="178"/>
      <c r="U221" s="178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  <c r="HE221" s="144"/>
      <c r="HF221" s="144"/>
      <c r="HG221" s="144"/>
      <c r="HH221" s="144"/>
      <c r="HI221" s="144"/>
      <c r="HJ221" s="144"/>
      <c r="HK221" s="144"/>
      <c r="HL221" s="144"/>
      <c r="HM221" s="144"/>
      <c r="HN221" s="144"/>
      <c r="HO221" s="144"/>
      <c r="HP221" s="144"/>
      <c r="HQ221" s="144"/>
      <c r="HR221" s="144"/>
      <c r="HS221" s="144"/>
      <c r="HT221" s="144"/>
      <c r="HU221" s="144"/>
      <c r="HV221" s="144"/>
      <c r="HW221" s="144"/>
      <c r="HX221" s="144"/>
      <c r="HY221" s="144"/>
      <c r="HZ221" s="144"/>
      <c r="IA221" s="144"/>
      <c r="IB221" s="144"/>
      <c r="IC221" s="144"/>
      <c r="ID221" s="144"/>
      <c r="IE221" s="144"/>
      <c r="IF221" s="144"/>
      <c r="IG221" s="144"/>
      <c r="IH221" s="144"/>
      <c r="II221" s="144"/>
      <c r="IJ221" s="144"/>
      <c r="IK221" s="144"/>
      <c r="IL221" s="144"/>
      <c r="IM221" s="144"/>
      <c r="IN221" s="144"/>
      <c r="IO221" s="144"/>
      <c r="IP221" s="144"/>
      <c r="IQ221" s="144"/>
      <c r="IR221" s="144"/>
      <c r="IS221" s="144"/>
      <c r="IT221" s="144"/>
      <c r="IU221" s="144"/>
      <c r="IV221" s="144"/>
    </row>
    <row r="222" spans="1:256">
      <c r="A222" s="628"/>
      <c r="B222" s="631"/>
      <c r="C222" s="174" t="s">
        <v>1</v>
      </c>
      <c r="D222" s="176">
        <f t="shared" si="81"/>
        <v>763448</v>
      </c>
      <c r="E222" s="177">
        <f t="shared" si="82"/>
        <v>763448</v>
      </c>
      <c r="F222" s="177">
        <f t="shared" si="83"/>
        <v>763448</v>
      </c>
      <c r="G222" s="177">
        <v>763448</v>
      </c>
      <c r="H222" s="177"/>
      <c r="I222" s="177"/>
      <c r="J222" s="177"/>
      <c r="K222" s="177"/>
      <c r="L222" s="177"/>
      <c r="M222" s="177">
        <f t="shared" si="84"/>
        <v>0</v>
      </c>
      <c r="N222" s="177"/>
      <c r="O222" s="177"/>
      <c r="P222" s="177"/>
      <c r="Q222" s="178"/>
      <c r="R222" s="178"/>
      <c r="S222" s="178"/>
      <c r="T222" s="178"/>
      <c r="U222" s="178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4"/>
      <c r="HI222" s="144"/>
      <c r="HJ222" s="144"/>
      <c r="HK222" s="144"/>
      <c r="HL222" s="144"/>
      <c r="HM222" s="144"/>
      <c r="HN222" s="144"/>
      <c r="HO222" s="144"/>
      <c r="HP222" s="144"/>
      <c r="HQ222" s="144"/>
      <c r="HR222" s="144"/>
      <c r="HS222" s="144"/>
      <c r="HT222" s="144"/>
      <c r="HU222" s="144"/>
      <c r="HV222" s="144"/>
      <c r="HW222" s="144"/>
      <c r="HX222" s="144"/>
      <c r="HY222" s="144"/>
      <c r="HZ222" s="144"/>
      <c r="IA222" s="144"/>
      <c r="IB222" s="144"/>
      <c r="IC222" s="144"/>
      <c r="ID222" s="144"/>
      <c r="IE222" s="144"/>
      <c r="IF222" s="144"/>
      <c r="IG222" s="144"/>
      <c r="IH222" s="144"/>
      <c r="II222" s="144"/>
      <c r="IJ222" s="144"/>
      <c r="IK222" s="144"/>
      <c r="IL222" s="144"/>
      <c r="IM222" s="144"/>
      <c r="IN222" s="144"/>
      <c r="IO222" s="144"/>
      <c r="IP222" s="144"/>
      <c r="IQ222" s="144"/>
      <c r="IR222" s="144"/>
      <c r="IS222" s="144"/>
      <c r="IT222" s="144"/>
      <c r="IU222" s="144"/>
      <c r="IV222" s="144"/>
    </row>
    <row r="223" spans="1:256">
      <c r="A223" s="629"/>
      <c r="B223" s="632"/>
      <c r="C223" s="174" t="s">
        <v>2</v>
      </c>
      <c r="D223" s="176">
        <f>D221+D222</f>
        <v>11856318</v>
      </c>
      <c r="E223" s="177">
        <f t="shared" ref="E223:P223" si="94">E221+E222</f>
        <v>11813318</v>
      </c>
      <c r="F223" s="177">
        <f t="shared" si="94"/>
        <v>11804968</v>
      </c>
      <c r="G223" s="177">
        <f t="shared" si="94"/>
        <v>9397415</v>
      </c>
      <c r="H223" s="177">
        <f t="shared" si="94"/>
        <v>2407553</v>
      </c>
      <c r="I223" s="177">
        <f t="shared" si="94"/>
        <v>0</v>
      </c>
      <c r="J223" s="177">
        <f t="shared" si="94"/>
        <v>8350</v>
      </c>
      <c r="K223" s="177">
        <f t="shared" si="94"/>
        <v>0</v>
      </c>
      <c r="L223" s="177">
        <f t="shared" si="94"/>
        <v>0</v>
      </c>
      <c r="M223" s="177">
        <f t="shared" si="94"/>
        <v>43000</v>
      </c>
      <c r="N223" s="177">
        <f t="shared" si="94"/>
        <v>43000</v>
      </c>
      <c r="O223" s="177">
        <f t="shared" si="94"/>
        <v>0</v>
      </c>
      <c r="P223" s="177">
        <f t="shared" si="94"/>
        <v>0</v>
      </c>
      <c r="Q223" s="178"/>
      <c r="R223" s="178"/>
      <c r="S223" s="178"/>
      <c r="T223" s="178"/>
      <c r="U223" s="178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  <c r="HE223" s="144"/>
      <c r="HF223" s="144"/>
      <c r="HG223" s="144"/>
      <c r="HH223" s="144"/>
      <c r="HI223" s="144"/>
      <c r="HJ223" s="144"/>
      <c r="HK223" s="144"/>
      <c r="HL223" s="144"/>
      <c r="HM223" s="144"/>
      <c r="HN223" s="144"/>
      <c r="HO223" s="144"/>
      <c r="HP223" s="144"/>
      <c r="HQ223" s="144"/>
      <c r="HR223" s="144"/>
      <c r="HS223" s="144"/>
      <c r="HT223" s="144"/>
      <c r="HU223" s="144"/>
      <c r="HV223" s="144"/>
      <c r="HW223" s="144"/>
      <c r="HX223" s="144"/>
      <c r="HY223" s="144"/>
      <c r="HZ223" s="144"/>
      <c r="IA223" s="144"/>
      <c r="IB223" s="144"/>
      <c r="IC223" s="144"/>
      <c r="ID223" s="144"/>
      <c r="IE223" s="144"/>
      <c r="IF223" s="144"/>
      <c r="IG223" s="144"/>
      <c r="IH223" s="144"/>
      <c r="II223" s="144"/>
      <c r="IJ223" s="144"/>
      <c r="IK223" s="144"/>
      <c r="IL223" s="144"/>
      <c r="IM223" s="144"/>
      <c r="IN223" s="144"/>
      <c r="IO223" s="144"/>
      <c r="IP223" s="144"/>
      <c r="IQ223" s="144"/>
      <c r="IR223" s="144"/>
      <c r="IS223" s="144"/>
      <c r="IT223" s="144"/>
      <c r="IU223" s="144"/>
      <c r="IV223" s="144"/>
    </row>
    <row r="224" spans="1:256" ht="21.75" customHeight="1">
      <c r="A224" s="627" t="s">
        <v>240</v>
      </c>
      <c r="B224" s="630" t="s">
        <v>241</v>
      </c>
      <c r="C224" s="174" t="s">
        <v>0</v>
      </c>
      <c r="D224" s="166">
        <f t="shared" si="81"/>
        <v>4094079</v>
      </c>
      <c r="E224" s="167">
        <f t="shared" si="82"/>
        <v>4082079</v>
      </c>
      <c r="F224" s="167">
        <f t="shared" si="83"/>
        <v>4082079</v>
      </c>
      <c r="G224" s="167">
        <v>3786724</v>
      </c>
      <c r="H224" s="167">
        <f>4088039-3792684</f>
        <v>295355</v>
      </c>
      <c r="I224" s="167">
        <v>0</v>
      </c>
      <c r="J224" s="167">
        <v>0</v>
      </c>
      <c r="K224" s="167">
        <v>0</v>
      </c>
      <c r="L224" s="167">
        <v>0</v>
      </c>
      <c r="M224" s="167">
        <f t="shared" si="84"/>
        <v>12000</v>
      </c>
      <c r="N224" s="167">
        <v>12000</v>
      </c>
      <c r="O224" s="167">
        <v>0</v>
      </c>
      <c r="P224" s="167">
        <v>0</v>
      </c>
      <c r="Q224" s="168"/>
      <c r="R224" s="168"/>
      <c r="S224" s="168"/>
      <c r="T224" s="168"/>
      <c r="U224" s="168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  <c r="CR224" s="159"/>
      <c r="CS224" s="159"/>
      <c r="CT224" s="159"/>
      <c r="CU224" s="159"/>
      <c r="CV224" s="159"/>
      <c r="CW224" s="159"/>
      <c r="CX224" s="159"/>
      <c r="CY224" s="159"/>
      <c r="CZ224" s="159"/>
      <c r="DA224" s="159"/>
      <c r="DB224" s="159"/>
      <c r="DC224" s="159"/>
      <c r="DD224" s="159"/>
      <c r="DE224" s="159"/>
      <c r="DF224" s="159"/>
      <c r="DG224" s="159"/>
      <c r="DH224" s="159"/>
      <c r="DI224" s="159"/>
      <c r="DJ224" s="159"/>
      <c r="DK224" s="159"/>
      <c r="DL224" s="159"/>
      <c r="DM224" s="159"/>
      <c r="DN224" s="159"/>
      <c r="DO224" s="159"/>
      <c r="DP224" s="159"/>
      <c r="DQ224" s="159"/>
      <c r="DR224" s="159"/>
      <c r="DS224" s="159"/>
      <c r="DT224" s="159"/>
      <c r="DU224" s="159"/>
      <c r="DV224" s="159"/>
      <c r="DW224" s="159"/>
      <c r="DX224" s="159"/>
      <c r="DY224" s="159"/>
      <c r="DZ224" s="159"/>
      <c r="EA224" s="159"/>
      <c r="EB224" s="159"/>
      <c r="EC224" s="159"/>
      <c r="ED224" s="159"/>
      <c r="EE224" s="159"/>
      <c r="EF224" s="159"/>
      <c r="EG224" s="159"/>
      <c r="EH224" s="159"/>
      <c r="EI224" s="159"/>
      <c r="EJ224" s="159"/>
      <c r="EK224" s="159"/>
      <c r="EL224" s="159"/>
      <c r="EM224" s="159"/>
      <c r="EN224" s="159"/>
      <c r="EO224" s="159"/>
      <c r="EP224" s="159"/>
      <c r="EQ224" s="159"/>
      <c r="ER224" s="159"/>
      <c r="ES224" s="159"/>
      <c r="ET224" s="159"/>
      <c r="EU224" s="159"/>
      <c r="EV224" s="159"/>
      <c r="EW224" s="159"/>
      <c r="EX224" s="159"/>
      <c r="EY224" s="159"/>
      <c r="EZ224" s="159"/>
      <c r="FA224" s="159"/>
      <c r="FB224" s="159"/>
      <c r="FC224" s="159"/>
      <c r="FD224" s="159"/>
      <c r="FE224" s="159"/>
      <c r="FF224" s="159"/>
      <c r="FG224" s="159"/>
      <c r="FH224" s="159"/>
      <c r="FI224" s="159"/>
      <c r="FJ224" s="159"/>
      <c r="FK224" s="159"/>
      <c r="FL224" s="159"/>
      <c r="FM224" s="159"/>
      <c r="FN224" s="159"/>
      <c r="FO224" s="159"/>
      <c r="FP224" s="159"/>
      <c r="FQ224" s="159"/>
      <c r="FR224" s="159"/>
      <c r="FS224" s="159"/>
      <c r="FT224" s="159"/>
      <c r="FU224" s="159"/>
      <c r="FV224" s="159"/>
      <c r="FW224" s="159"/>
      <c r="FX224" s="159"/>
      <c r="FY224" s="159"/>
      <c r="FZ224" s="159"/>
      <c r="GA224" s="159"/>
      <c r="GB224" s="159"/>
      <c r="GC224" s="159"/>
      <c r="GD224" s="159"/>
      <c r="GE224" s="159"/>
      <c r="GF224" s="159"/>
      <c r="GG224" s="159"/>
      <c r="GH224" s="159"/>
      <c r="GI224" s="159"/>
      <c r="GJ224" s="159"/>
      <c r="GK224" s="159"/>
      <c r="GL224" s="159"/>
      <c r="GM224" s="159"/>
      <c r="GN224" s="159"/>
      <c r="GO224" s="159"/>
      <c r="GP224" s="159"/>
      <c r="GQ224" s="159"/>
      <c r="GR224" s="159"/>
      <c r="GS224" s="159"/>
      <c r="GT224" s="159"/>
      <c r="GU224" s="159"/>
      <c r="GV224" s="159"/>
      <c r="GW224" s="159"/>
      <c r="GX224" s="159"/>
      <c r="GY224" s="159"/>
      <c r="GZ224" s="159"/>
      <c r="HA224" s="159"/>
      <c r="HB224" s="159"/>
      <c r="HC224" s="159"/>
      <c r="HD224" s="159"/>
      <c r="HE224" s="159"/>
      <c r="HF224" s="159"/>
      <c r="HG224" s="159"/>
      <c r="HH224" s="159"/>
      <c r="HI224" s="159"/>
      <c r="HJ224" s="159"/>
      <c r="HK224" s="159"/>
      <c r="HL224" s="159"/>
      <c r="HM224" s="159"/>
      <c r="HN224" s="159"/>
      <c r="HO224" s="159"/>
      <c r="HP224" s="159"/>
      <c r="HQ224" s="159"/>
      <c r="HR224" s="159"/>
      <c r="HS224" s="159"/>
      <c r="HT224" s="159"/>
      <c r="HU224" s="159"/>
      <c r="HV224" s="159"/>
      <c r="HW224" s="159"/>
      <c r="HX224" s="159"/>
      <c r="HY224" s="159"/>
      <c r="HZ224" s="159"/>
      <c r="IA224" s="159"/>
      <c r="IB224" s="159"/>
      <c r="IC224" s="159"/>
      <c r="ID224" s="159"/>
      <c r="IE224" s="159"/>
      <c r="IF224" s="159"/>
      <c r="IG224" s="159"/>
      <c r="IH224" s="159"/>
      <c r="II224" s="159"/>
      <c r="IJ224" s="159"/>
      <c r="IK224" s="159"/>
      <c r="IL224" s="159"/>
      <c r="IM224" s="159"/>
      <c r="IN224" s="159"/>
      <c r="IO224" s="159"/>
      <c r="IP224" s="159"/>
      <c r="IQ224" s="159"/>
      <c r="IR224" s="159"/>
      <c r="IS224" s="159"/>
      <c r="IT224" s="159"/>
      <c r="IU224" s="159"/>
      <c r="IV224" s="159"/>
    </row>
    <row r="225" spans="1:256" ht="21.75" customHeight="1">
      <c r="A225" s="628"/>
      <c r="B225" s="631"/>
      <c r="C225" s="174" t="s">
        <v>1</v>
      </c>
      <c r="D225" s="166">
        <f t="shared" si="81"/>
        <v>429874</v>
      </c>
      <c r="E225" s="167">
        <f t="shared" si="82"/>
        <v>429874</v>
      </c>
      <c r="F225" s="167">
        <f t="shared" si="83"/>
        <v>429874</v>
      </c>
      <c r="G225" s="167">
        <v>429874</v>
      </c>
      <c r="H225" s="167"/>
      <c r="I225" s="167"/>
      <c r="J225" s="167"/>
      <c r="K225" s="167"/>
      <c r="L225" s="167"/>
      <c r="M225" s="167">
        <f t="shared" si="84"/>
        <v>0</v>
      </c>
      <c r="N225" s="167"/>
      <c r="O225" s="167"/>
      <c r="P225" s="167"/>
      <c r="Q225" s="168"/>
      <c r="R225" s="168"/>
      <c r="S225" s="168"/>
      <c r="T225" s="168"/>
      <c r="U225" s="168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  <c r="GK225" s="159"/>
      <c r="GL225" s="159"/>
      <c r="GM225" s="159"/>
      <c r="GN225" s="159"/>
      <c r="GO225" s="159"/>
      <c r="GP225" s="159"/>
      <c r="GQ225" s="159"/>
      <c r="GR225" s="159"/>
      <c r="GS225" s="159"/>
      <c r="GT225" s="159"/>
      <c r="GU225" s="159"/>
      <c r="GV225" s="159"/>
      <c r="GW225" s="159"/>
      <c r="GX225" s="159"/>
      <c r="GY225" s="159"/>
      <c r="GZ225" s="159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  <c r="HW225" s="159"/>
      <c r="HX225" s="159"/>
      <c r="HY225" s="159"/>
      <c r="HZ225" s="159"/>
      <c r="IA225" s="159"/>
      <c r="IB225" s="159"/>
      <c r="IC225" s="159"/>
      <c r="ID225" s="159"/>
      <c r="IE225" s="159"/>
      <c r="IF225" s="159"/>
      <c r="IG225" s="159"/>
      <c r="IH225" s="159"/>
      <c r="II225" s="159"/>
      <c r="IJ225" s="159"/>
      <c r="IK225" s="159"/>
      <c r="IL225" s="159"/>
      <c r="IM225" s="159"/>
      <c r="IN225" s="159"/>
      <c r="IO225" s="159"/>
      <c r="IP225" s="159"/>
      <c r="IQ225" s="159"/>
      <c r="IR225" s="159"/>
      <c r="IS225" s="159"/>
      <c r="IT225" s="159"/>
      <c r="IU225" s="159"/>
      <c r="IV225" s="159"/>
    </row>
    <row r="226" spans="1:256" ht="21.75" customHeight="1">
      <c r="A226" s="629"/>
      <c r="B226" s="632"/>
      <c r="C226" s="174" t="s">
        <v>2</v>
      </c>
      <c r="D226" s="166">
        <f>D224+D225</f>
        <v>4523953</v>
      </c>
      <c r="E226" s="167">
        <f t="shared" ref="E226:P226" si="95">E224+E225</f>
        <v>4511953</v>
      </c>
      <c r="F226" s="167">
        <f t="shared" si="95"/>
        <v>4511953</v>
      </c>
      <c r="G226" s="167">
        <f t="shared" si="95"/>
        <v>4216598</v>
      </c>
      <c r="H226" s="167">
        <f t="shared" si="95"/>
        <v>295355</v>
      </c>
      <c r="I226" s="167">
        <f t="shared" si="95"/>
        <v>0</v>
      </c>
      <c r="J226" s="167">
        <f t="shared" si="95"/>
        <v>0</v>
      </c>
      <c r="K226" s="167">
        <f t="shared" si="95"/>
        <v>0</v>
      </c>
      <c r="L226" s="167">
        <f t="shared" si="95"/>
        <v>0</v>
      </c>
      <c r="M226" s="167">
        <f t="shared" si="95"/>
        <v>12000</v>
      </c>
      <c r="N226" s="167">
        <f t="shared" si="95"/>
        <v>12000</v>
      </c>
      <c r="O226" s="167">
        <f t="shared" si="95"/>
        <v>0</v>
      </c>
      <c r="P226" s="167">
        <f t="shared" si="95"/>
        <v>0</v>
      </c>
      <c r="Q226" s="168"/>
      <c r="R226" s="168"/>
      <c r="S226" s="168"/>
      <c r="T226" s="168"/>
      <c r="U226" s="168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59"/>
      <c r="DE226" s="159"/>
      <c r="DF226" s="159"/>
      <c r="DG226" s="159"/>
      <c r="DH226" s="159"/>
      <c r="DI226" s="159"/>
      <c r="DJ226" s="159"/>
      <c r="DK226" s="159"/>
      <c r="DL226" s="159"/>
      <c r="DM226" s="159"/>
      <c r="DN226" s="159"/>
      <c r="DO226" s="159"/>
      <c r="DP226" s="159"/>
      <c r="DQ226" s="159"/>
      <c r="DR226" s="159"/>
      <c r="DS226" s="159"/>
      <c r="DT226" s="159"/>
      <c r="DU226" s="159"/>
      <c r="DV226" s="159"/>
      <c r="DW226" s="159"/>
      <c r="DX226" s="159"/>
      <c r="DY226" s="159"/>
      <c r="DZ226" s="159"/>
      <c r="EA226" s="159"/>
      <c r="EB226" s="159"/>
      <c r="EC226" s="159"/>
      <c r="ED226" s="159"/>
      <c r="EE226" s="159"/>
      <c r="EF226" s="159"/>
      <c r="EG226" s="159"/>
      <c r="EH226" s="159"/>
      <c r="EI226" s="159"/>
      <c r="EJ226" s="159"/>
      <c r="EK226" s="159"/>
      <c r="EL226" s="159"/>
      <c r="EM226" s="159"/>
      <c r="EN226" s="159"/>
      <c r="EO226" s="159"/>
      <c r="EP226" s="159"/>
      <c r="EQ226" s="159"/>
      <c r="ER226" s="159"/>
      <c r="ES226" s="159"/>
      <c r="ET226" s="159"/>
      <c r="EU226" s="159"/>
      <c r="EV226" s="159"/>
      <c r="EW226" s="159"/>
      <c r="EX226" s="159"/>
      <c r="EY226" s="159"/>
      <c r="EZ226" s="159"/>
      <c r="FA226" s="159"/>
      <c r="FB226" s="159"/>
      <c r="FC226" s="159"/>
      <c r="FD226" s="159"/>
      <c r="FE226" s="159"/>
      <c r="FF226" s="159"/>
      <c r="FG226" s="159"/>
      <c r="FH226" s="159"/>
      <c r="FI226" s="159"/>
      <c r="FJ226" s="159"/>
      <c r="FK226" s="159"/>
      <c r="FL226" s="159"/>
      <c r="FM226" s="159"/>
      <c r="FN226" s="159"/>
      <c r="FO226" s="159"/>
      <c r="FP226" s="159"/>
      <c r="FQ226" s="159"/>
      <c r="FR226" s="159"/>
      <c r="FS226" s="159"/>
      <c r="FT226" s="159"/>
      <c r="FU226" s="159"/>
      <c r="FV226" s="159"/>
      <c r="FW226" s="159"/>
      <c r="FX226" s="159"/>
      <c r="FY226" s="159"/>
      <c r="FZ226" s="159"/>
      <c r="GA226" s="159"/>
      <c r="GB226" s="159"/>
      <c r="GC226" s="159"/>
      <c r="GD226" s="159"/>
      <c r="GE226" s="159"/>
      <c r="GF226" s="159"/>
      <c r="GG226" s="159"/>
      <c r="GH226" s="159"/>
      <c r="GI226" s="159"/>
      <c r="GJ226" s="159"/>
      <c r="GK226" s="159"/>
      <c r="GL226" s="159"/>
      <c r="GM226" s="159"/>
      <c r="GN226" s="159"/>
      <c r="GO226" s="159"/>
      <c r="GP226" s="159"/>
      <c r="GQ226" s="159"/>
      <c r="GR226" s="159"/>
      <c r="GS226" s="159"/>
      <c r="GT226" s="159"/>
      <c r="GU226" s="159"/>
      <c r="GV226" s="159"/>
      <c r="GW226" s="159"/>
      <c r="GX226" s="159"/>
      <c r="GY226" s="159"/>
      <c r="GZ226" s="159"/>
      <c r="HA226" s="159"/>
      <c r="HB226" s="159"/>
      <c r="HC226" s="159"/>
      <c r="HD226" s="159"/>
      <c r="HE226" s="159"/>
      <c r="HF226" s="159"/>
      <c r="HG226" s="159"/>
      <c r="HH226" s="159"/>
      <c r="HI226" s="159"/>
      <c r="HJ226" s="159"/>
      <c r="HK226" s="159"/>
      <c r="HL226" s="159"/>
      <c r="HM226" s="159"/>
      <c r="HN226" s="159"/>
      <c r="HO226" s="159"/>
      <c r="HP226" s="159"/>
      <c r="HQ226" s="159"/>
      <c r="HR226" s="159"/>
      <c r="HS226" s="159"/>
      <c r="HT226" s="159"/>
      <c r="HU226" s="159"/>
      <c r="HV226" s="159"/>
      <c r="HW226" s="159"/>
      <c r="HX226" s="159"/>
      <c r="HY226" s="159"/>
      <c r="HZ226" s="159"/>
      <c r="IA226" s="159"/>
      <c r="IB226" s="159"/>
      <c r="IC226" s="159"/>
      <c r="ID226" s="159"/>
      <c r="IE226" s="159"/>
      <c r="IF226" s="159"/>
      <c r="IG226" s="159"/>
      <c r="IH226" s="159"/>
      <c r="II226" s="159"/>
      <c r="IJ226" s="159"/>
      <c r="IK226" s="159"/>
      <c r="IL226" s="159"/>
      <c r="IM226" s="159"/>
      <c r="IN226" s="159"/>
      <c r="IO226" s="159"/>
      <c r="IP226" s="159"/>
      <c r="IQ226" s="159"/>
      <c r="IR226" s="159"/>
      <c r="IS226" s="159"/>
      <c r="IT226" s="159"/>
      <c r="IU226" s="159"/>
      <c r="IV226" s="159"/>
    </row>
    <row r="227" spans="1:256" hidden="1">
      <c r="A227" s="627" t="s">
        <v>242</v>
      </c>
      <c r="B227" s="630" t="s">
        <v>243</v>
      </c>
      <c r="C227" s="174" t="s">
        <v>0</v>
      </c>
      <c r="D227" s="176">
        <f>E227+M227</f>
        <v>400</v>
      </c>
      <c r="E227" s="177">
        <f>F227+I227+J227+K227+L227</f>
        <v>400</v>
      </c>
      <c r="F227" s="177">
        <f>G227+H227</f>
        <v>400</v>
      </c>
      <c r="G227" s="177">
        <v>0</v>
      </c>
      <c r="H227" s="177">
        <v>400</v>
      </c>
      <c r="I227" s="177">
        <v>0</v>
      </c>
      <c r="J227" s="177">
        <v>0</v>
      </c>
      <c r="K227" s="177">
        <v>0</v>
      </c>
      <c r="L227" s="177">
        <v>0</v>
      </c>
      <c r="M227" s="177">
        <f>N227+P227</f>
        <v>0</v>
      </c>
      <c r="N227" s="177">
        <v>0</v>
      </c>
      <c r="O227" s="177">
        <v>0</v>
      </c>
      <c r="P227" s="177">
        <v>0</v>
      </c>
      <c r="Q227" s="178"/>
      <c r="R227" s="178"/>
      <c r="S227" s="178"/>
      <c r="T227" s="178"/>
      <c r="U227" s="178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  <c r="FS227" s="144"/>
      <c r="FT227" s="144"/>
      <c r="FU227" s="144"/>
      <c r="FV227" s="144"/>
      <c r="FW227" s="144"/>
      <c r="FX227" s="144"/>
      <c r="FY227" s="144"/>
      <c r="FZ227" s="144"/>
      <c r="GA227" s="144"/>
      <c r="GB227" s="144"/>
      <c r="GC227" s="144"/>
      <c r="GD227" s="144"/>
      <c r="GE227" s="144"/>
      <c r="GF227" s="144"/>
      <c r="GG227" s="144"/>
      <c r="GH227" s="144"/>
      <c r="GI227" s="144"/>
      <c r="GJ227" s="144"/>
      <c r="GK227" s="144"/>
      <c r="GL227" s="144"/>
      <c r="GM227" s="144"/>
      <c r="GN227" s="144"/>
      <c r="GO227" s="144"/>
      <c r="GP227" s="144"/>
      <c r="GQ227" s="144"/>
      <c r="GR227" s="144"/>
      <c r="GS227" s="144"/>
      <c r="GT227" s="144"/>
      <c r="GU227" s="144"/>
      <c r="GV227" s="144"/>
      <c r="GW227" s="144"/>
      <c r="GX227" s="144"/>
      <c r="GY227" s="144"/>
      <c r="GZ227" s="144"/>
      <c r="HA227" s="144"/>
      <c r="HB227" s="144"/>
      <c r="HC227" s="144"/>
      <c r="HD227" s="144"/>
      <c r="HE227" s="144"/>
      <c r="HF227" s="144"/>
      <c r="HG227" s="144"/>
      <c r="HH227" s="144"/>
      <c r="HI227" s="144"/>
      <c r="HJ227" s="144"/>
      <c r="HK227" s="144"/>
      <c r="HL227" s="144"/>
      <c r="HM227" s="144"/>
      <c r="HN227" s="144"/>
      <c r="HO227" s="144"/>
      <c r="HP227" s="144"/>
      <c r="HQ227" s="144"/>
      <c r="HR227" s="144"/>
      <c r="HS227" s="144"/>
      <c r="HT227" s="144"/>
      <c r="HU227" s="144"/>
      <c r="HV227" s="144"/>
      <c r="HW227" s="144"/>
      <c r="HX227" s="144"/>
      <c r="HY227" s="144"/>
      <c r="HZ227" s="144"/>
      <c r="IA227" s="144"/>
      <c r="IB227" s="144"/>
      <c r="IC227" s="144"/>
      <c r="ID227" s="144"/>
      <c r="IE227" s="144"/>
      <c r="IF227" s="144"/>
      <c r="IG227" s="144"/>
      <c r="IH227" s="144"/>
      <c r="II227" s="144"/>
      <c r="IJ227" s="144"/>
      <c r="IK227" s="144"/>
      <c r="IL227" s="144"/>
      <c r="IM227" s="144"/>
      <c r="IN227" s="144"/>
      <c r="IO227" s="144"/>
      <c r="IP227" s="144"/>
      <c r="IQ227" s="144"/>
      <c r="IR227" s="144"/>
      <c r="IS227" s="144"/>
      <c r="IT227" s="144"/>
      <c r="IU227" s="144"/>
      <c r="IV227" s="144"/>
    </row>
    <row r="228" spans="1:256" hidden="1">
      <c r="A228" s="628"/>
      <c r="B228" s="631"/>
      <c r="C228" s="174" t="s">
        <v>1</v>
      </c>
      <c r="D228" s="176">
        <f>E228+M228</f>
        <v>0</v>
      </c>
      <c r="E228" s="177">
        <f>F228+I228+J228+K228+L228</f>
        <v>0</v>
      </c>
      <c r="F228" s="177">
        <f>G228+H228</f>
        <v>0</v>
      </c>
      <c r="G228" s="177"/>
      <c r="H228" s="177"/>
      <c r="I228" s="177"/>
      <c r="J228" s="177"/>
      <c r="K228" s="177"/>
      <c r="L228" s="177"/>
      <c r="M228" s="177">
        <f>N228+P228</f>
        <v>0</v>
      </c>
      <c r="N228" s="177"/>
      <c r="O228" s="177"/>
      <c r="P228" s="177"/>
      <c r="Q228" s="178"/>
      <c r="R228" s="178"/>
      <c r="S228" s="178"/>
      <c r="T228" s="178"/>
      <c r="U228" s="178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  <c r="DT228" s="144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4"/>
      <c r="ER228" s="144"/>
      <c r="ES228" s="144"/>
      <c r="ET228" s="144"/>
      <c r="EU228" s="144"/>
      <c r="EV228" s="144"/>
      <c r="EW228" s="144"/>
      <c r="EX228" s="144"/>
      <c r="EY228" s="144"/>
      <c r="EZ228" s="144"/>
      <c r="FA228" s="144"/>
      <c r="FB228" s="144"/>
      <c r="FC228" s="144"/>
      <c r="FD228" s="144"/>
      <c r="FE228" s="144"/>
      <c r="FF228" s="144"/>
      <c r="FG228" s="144"/>
      <c r="FH228" s="144"/>
      <c r="FI228" s="144"/>
      <c r="FJ228" s="144"/>
      <c r="FK228" s="144"/>
      <c r="FL228" s="144"/>
      <c r="FM228" s="144"/>
      <c r="FN228" s="144"/>
      <c r="FO228" s="144"/>
      <c r="FP228" s="144"/>
      <c r="FQ228" s="144"/>
      <c r="FR228" s="144"/>
      <c r="FS228" s="144"/>
      <c r="FT228" s="144"/>
      <c r="FU228" s="144"/>
      <c r="FV228" s="144"/>
      <c r="FW228" s="144"/>
      <c r="FX228" s="144"/>
      <c r="FY228" s="144"/>
      <c r="FZ228" s="144"/>
      <c r="GA228" s="144"/>
      <c r="GB228" s="144"/>
      <c r="GC228" s="144"/>
      <c r="GD228" s="144"/>
      <c r="GE228" s="144"/>
      <c r="GF228" s="144"/>
      <c r="GG228" s="144"/>
      <c r="GH228" s="144"/>
      <c r="GI228" s="144"/>
      <c r="GJ228" s="144"/>
      <c r="GK228" s="144"/>
      <c r="GL228" s="144"/>
      <c r="GM228" s="144"/>
      <c r="GN228" s="144"/>
      <c r="GO228" s="144"/>
      <c r="GP228" s="144"/>
      <c r="GQ228" s="144"/>
      <c r="GR228" s="144"/>
      <c r="GS228" s="144"/>
      <c r="GT228" s="144"/>
      <c r="GU228" s="144"/>
      <c r="GV228" s="144"/>
      <c r="GW228" s="144"/>
      <c r="GX228" s="144"/>
      <c r="GY228" s="144"/>
      <c r="GZ228" s="144"/>
      <c r="HA228" s="144"/>
      <c r="HB228" s="144"/>
      <c r="HC228" s="144"/>
      <c r="HD228" s="144"/>
      <c r="HE228" s="144"/>
      <c r="HF228" s="144"/>
      <c r="HG228" s="144"/>
      <c r="HH228" s="144"/>
      <c r="HI228" s="144"/>
      <c r="HJ228" s="144"/>
      <c r="HK228" s="144"/>
      <c r="HL228" s="144"/>
      <c r="HM228" s="144"/>
      <c r="HN228" s="144"/>
      <c r="HO228" s="144"/>
      <c r="HP228" s="144"/>
      <c r="HQ228" s="144"/>
      <c r="HR228" s="144"/>
      <c r="HS228" s="144"/>
      <c r="HT228" s="144"/>
      <c r="HU228" s="144"/>
      <c r="HV228" s="144"/>
      <c r="HW228" s="144"/>
      <c r="HX228" s="144"/>
      <c r="HY228" s="144"/>
      <c r="HZ228" s="144"/>
      <c r="IA228" s="144"/>
      <c r="IB228" s="144"/>
      <c r="IC228" s="144"/>
      <c r="ID228" s="144"/>
      <c r="IE228" s="144"/>
      <c r="IF228" s="144"/>
      <c r="IG228" s="144"/>
      <c r="IH228" s="144"/>
      <c r="II228" s="144"/>
      <c r="IJ228" s="144"/>
      <c r="IK228" s="144"/>
      <c r="IL228" s="144"/>
      <c r="IM228" s="144"/>
      <c r="IN228" s="144"/>
      <c r="IO228" s="144"/>
      <c r="IP228" s="144"/>
      <c r="IQ228" s="144"/>
      <c r="IR228" s="144"/>
      <c r="IS228" s="144"/>
      <c r="IT228" s="144"/>
      <c r="IU228" s="144"/>
      <c r="IV228" s="144"/>
    </row>
    <row r="229" spans="1:256" hidden="1">
      <c r="A229" s="629"/>
      <c r="B229" s="632"/>
      <c r="C229" s="174" t="s">
        <v>2</v>
      </c>
      <c r="D229" s="176">
        <f>D227+D228</f>
        <v>400</v>
      </c>
      <c r="E229" s="177">
        <f t="shared" ref="E229:P229" si="96">E227+E228</f>
        <v>400</v>
      </c>
      <c r="F229" s="177">
        <f t="shared" si="96"/>
        <v>400</v>
      </c>
      <c r="G229" s="177">
        <f t="shared" si="96"/>
        <v>0</v>
      </c>
      <c r="H229" s="177">
        <f t="shared" si="96"/>
        <v>400</v>
      </c>
      <c r="I229" s="177">
        <f t="shared" si="96"/>
        <v>0</v>
      </c>
      <c r="J229" s="177">
        <f t="shared" si="96"/>
        <v>0</v>
      </c>
      <c r="K229" s="177">
        <f t="shared" si="96"/>
        <v>0</v>
      </c>
      <c r="L229" s="177">
        <f t="shared" si="96"/>
        <v>0</v>
      </c>
      <c r="M229" s="177">
        <f t="shared" si="96"/>
        <v>0</v>
      </c>
      <c r="N229" s="177">
        <f t="shared" si="96"/>
        <v>0</v>
      </c>
      <c r="O229" s="177">
        <f t="shared" si="96"/>
        <v>0</v>
      </c>
      <c r="P229" s="177">
        <f t="shared" si="96"/>
        <v>0</v>
      </c>
      <c r="Q229" s="178"/>
      <c r="R229" s="178"/>
      <c r="S229" s="178"/>
      <c r="T229" s="178"/>
      <c r="U229" s="178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  <c r="FS229" s="144"/>
      <c r="FT229" s="14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4"/>
      <c r="GF229" s="144"/>
      <c r="GG229" s="144"/>
      <c r="GH229" s="144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  <c r="HE229" s="144"/>
      <c r="HF229" s="144"/>
      <c r="HG229" s="144"/>
      <c r="HH229" s="144"/>
      <c r="HI229" s="144"/>
      <c r="HJ229" s="144"/>
      <c r="HK229" s="144"/>
      <c r="HL229" s="144"/>
      <c r="HM229" s="144"/>
      <c r="HN229" s="144"/>
      <c r="HO229" s="144"/>
      <c r="HP229" s="144"/>
      <c r="HQ229" s="144"/>
      <c r="HR229" s="144"/>
      <c r="HS229" s="144"/>
      <c r="HT229" s="144"/>
      <c r="HU229" s="144"/>
      <c r="HV229" s="144"/>
      <c r="HW229" s="144"/>
      <c r="HX229" s="144"/>
      <c r="HY229" s="144"/>
      <c r="HZ229" s="144"/>
      <c r="IA229" s="144"/>
      <c r="IB229" s="144"/>
      <c r="IC229" s="144"/>
      <c r="ID229" s="144"/>
      <c r="IE229" s="144"/>
      <c r="IF229" s="144"/>
      <c r="IG229" s="144"/>
      <c r="IH229" s="144"/>
      <c r="II229" s="144"/>
      <c r="IJ229" s="144"/>
      <c r="IK229" s="144"/>
      <c r="IL229" s="144"/>
      <c r="IM229" s="144"/>
      <c r="IN229" s="144"/>
      <c r="IO229" s="144"/>
      <c r="IP229" s="144"/>
      <c r="IQ229" s="144"/>
      <c r="IR229" s="144"/>
      <c r="IS229" s="144"/>
      <c r="IT229" s="144"/>
      <c r="IU229" s="144"/>
      <c r="IV229" s="144"/>
    </row>
    <row r="230" spans="1:256" hidden="1">
      <c r="A230" s="627" t="s">
        <v>244</v>
      </c>
      <c r="B230" s="630" t="s">
        <v>103</v>
      </c>
      <c r="C230" s="174" t="s">
        <v>0</v>
      </c>
      <c r="D230" s="176">
        <f>E230+M230</f>
        <v>13392551</v>
      </c>
      <c r="E230" s="177">
        <f t="shared" si="82"/>
        <v>12767428</v>
      </c>
      <c r="F230" s="177">
        <f t="shared" si="83"/>
        <v>12273933</v>
      </c>
      <c r="G230" s="177">
        <v>1064524</v>
      </c>
      <c r="H230" s="177">
        <v>11209409</v>
      </c>
      <c r="I230" s="177">
        <v>0</v>
      </c>
      <c r="J230" s="177">
        <v>100000</v>
      </c>
      <c r="K230" s="177">
        <v>393495</v>
      </c>
      <c r="L230" s="177">
        <v>0</v>
      </c>
      <c r="M230" s="177">
        <f t="shared" si="84"/>
        <v>625123</v>
      </c>
      <c r="N230" s="177">
        <v>625123</v>
      </c>
      <c r="O230" s="177">
        <v>551506</v>
      </c>
      <c r="P230" s="177">
        <v>0</v>
      </c>
      <c r="Q230" s="178"/>
      <c r="R230" s="178"/>
      <c r="S230" s="178"/>
      <c r="T230" s="178"/>
      <c r="U230" s="178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144"/>
      <c r="HH230" s="144"/>
      <c r="HI230" s="144"/>
      <c r="HJ230" s="144"/>
      <c r="HK230" s="144"/>
      <c r="HL230" s="144"/>
      <c r="HM230" s="144"/>
      <c r="HN230" s="144"/>
      <c r="HO230" s="144"/>
      <c r="HP230" s="144"/>
      <c r="HQ230" s="144"/>
      <c r="HR230" s="144"/>
      <c r="HS230" s="144"/>
      <c r="HT230" s="144"/>
      <c r="HU230" s="144"/>
      <c r="HV230" s="144"/>
      <c r="HW230" s="144"/>
      <c r="HX230" s="144"/>
      <c r="HY230" s="144"/>
      <c r="HZ230" s="144"/>
      <c r="IA230" s="144"/>
      <c r="IB230" s="144"/>
      <c r="IC230" s="144"/>
      <c r="ID230" s="144"/>
      <c r="IE230" s="144"/>
      <c r="IF230" s="144"/>
      <c r="IG230" s="144"/>
      <c r="IH230" s="144"/>
      <c r="II230" s="144"/>
      <c r="IJ230" s="144"/>
      <c r="IK230" s="144"/>
      <c r="IL230" s="144"/>
      <c r="IM230" s="144"/>
      <c r="IN230" s="144"/>
      <c r="IO230" s="144"/>
      <c r="IP230" s="144"/>
      <c r="IQ230" s="144"/>
      <c r="IR230" s="144"/>
      <c r="IS230" s="144"/>
      <c r="IT230" s="144"/>
      <c r="IU230" s="144"/>
      <c r="IV230" s="144"/>
    </row>
    <row r="231" spans="1:256" hidden="1">
      <c r="A231" s="628"/>
      <c r="B231" s="631"/>
      <c r="C231" s="174" t="s">
        <v>1</v>
      </c>
      <c r="D231" s="176">
        <f>E231+M231</f>
        <v>0</v>
      </c>
      <c r="E231" s="177">
        <f t="shared" si="82"/>
        <v>0</v>
      </c>
      <c r="F231" s="177">
        <f t="shared" si="83"/>
        <v>0</v>
      </c>
      <c r="G231" s="177"/>
      <c r="H231" s="177"/>
      <c r="I231" s="177"/>
      <c r="J231" s="177"/>
      <c r="K231" s="177"/>
      <c r="L231" s="177"/>
      <c r="M231" s="177">
        <f t="shared" si="84"/>
        <v>0</v>
      </c>
      <c r="N231" s="177"/>
      <c r="O231" s="177"/>
      <c r="P231" s="177"/>
      <c r="Q231" s="178"/>
      <c r="R231" s="178"/>
      <c r="S231" s="178"/>
      <c r="T231" s="178"/>
      <c r="U231" s="178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144"/>
      <c r="HH231" s="144"/>
      <c r="HI231" s="144"/>
      <c r="HJ231" s="144"/>
      <c r="HK231" s="144"/>
      <c r="HL231" s="144"/>
      <c r="HM231" s="144"/>
      <c r="HN231" s="144"/>
      <c r="HO231" s="144"/>
      <c r="HP231" s="144"/>
      <c r="HQ231" s="144"/>
      <c r="HR231" s="144"/>
      <c r="HS231" s="144"/>
      <c r="HT231" s="144"/>
      <c r="HU231" s="144"/>
      <c r="HV231" s="144"/>
      <c r="HW231" s="144"/>
      <c r="HX231" s="144"/>
      <c r="HY231" s="144"/>
      <c r="HZ231" s="144"/>
      <c r="IA231" s="144"/>
      <c r="IB231" s="144"/>
      <c r="IC231" s="144"/>
      <c r="ID231" s="144"/>
      <c r="IE231" s="144"/>
      <c r="IF231" s="144"/>
      <c r="IG231" s="144"/>
      <c r="IH231" s="144"/>
      <c r="II231" s="144"/>
      <c r="IJ231" s="144"/>
      <c r="IK231" s="144"/>
      <c r="IL231" s="144"/>
      <c r="IM231" s="144"/>
      <c r="IN231" s="144"/>
      <c r="IO231" s="144"/>
      <c r="IP231" s="144"/>
      <c r="IQ231" s="144"/>
      <c r="IR231" s="144"/>
      <c r="IS231" s="144"/>
      <c r="IT231" s="144"/>
      <c r="IU231" s="144"/>
      <c r="IV231" s="144"/>
    </row>
    <row r="232" spans="1:256" hidden="1">
      <c r="A232" s="629"/>
      <c r="B232" s="632"/>
      <c r="C232" s="174" t="s">
        <v>2</v>
      </c>
      <c r="D232" s="176">
        <f>D230+D231</f>
        <v>13392551</v>
      </c>
      <c r="E232" s="177">
        <f t="shared" ref="E232:P232" si="97">E230+E231</f>
        <v>12767428</v>
      </c>
      <c r="F232" s="177">
        <f t="shared" si="97"/>
        <v>12273933</v>
      </c>
      <c r="G232" s="177">
        <f t="shared" si="97"/>
        <v>1064524</v>
      </c>
      <c r="H232" s="177">
        <f t="shared" si="97"/>
        <v>11209409</v>
      </c>
      <c r="I232" s="177">
        <f t="shared" si="97"/>
        <v>0</v>
      </c>
      <c r="J232" s="177">
        <f t="shared" si="97"/>
        <v>100000</v>
      </c>
      <c r="K232" s="177">
        <f t="shared" si="97"/>
        <v>393495</v>
      </c>
      <c r="L232" s="177">
        <f t="shared" si="97"/>
        <v>0</v>
      </c>
      <c r="M232" s="177">
        <f t="shared" si="97"/>
        <v>625123</v>
      </c>
      <c r="N232" s="177">
        <f t="shared" si="97"/>
        <v>625123</v>
      </c>
      <c r="O232" s="177">
        <f t="shared" si="97"/>
        <v>551506</v>
      </c>
      <c r="P232" s="177">
        <f t="shared" si="97"/>
        <v>0</v>
      </c>
      <c r="Q232" s="178"/>
      <c r="R232" s="178"/>
      <c r="S232" s="178"/>
      <c r="T232" s="178"/>
      <c r="U232" s="178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  <c r="FS232" s="144"/>
      <c r="FT232" s="144"/>
      <c r="FU232" s="144"/>
      <c r="FV232" s="144"/>
      <c r="FW232" s="144"/>
      <c r="FX232" s="144"/>
      <c r="FY232" s="144"/>
      <c r="FZ232" s="144"/>
      <c r="GA232" s="144"/>
      <c r="GB232" s="144"/>
      <c r="GC232" s="144"/>
      <c r="GD232" s="144"/>
      <c r="GE232" s="144"/>
      <c r="GF232" s="144"/>
      <c r="GG232" s="144"/>
      <c r="GH232" s="144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  <c r="HE232" s="144"/>
      <c r="HF232" s="144"/>
      <c r="HG232" s="144"/>
      <c r="HH232" s="144"/>
      <c r="HI232" s="144"/>
      <c r="HJ232" s="144"/>
      <c r="HK232" s="144"/>
      <c r="HL232" s="144"/>
      <c r="HM232" s="144"/>
      <c r="HN232" s="144"/>
      <c r="HO232" s="144"/>
      <c r="HP232" s="144"/>
      <c r="HQ232" s="144"/>
      <c r="HR232" s="144"/>
      <c r="HS232" s="144"/>
      <c r="HT232" s="144"/>
      <c r="HU232" s="144"/>
      <c r="HV232" s="144"/>
      <c r="HW232" s="144"/>
      <c r="HX232" s="144"/>
      <c r="HY232" s="144"/>
      <c r="HZ232" s="144"/>
      <c r="IA232" s="144"/>
      <c r="IB232" s="144"/>
      <c r="IC232" s="144"/>
      <c r="ID232" s="144"/>
      <c r="IE232" s="144"/>
      <c r="IF232" s="144"/>
      <c r="IG232" s="144"/>
      <c r="IH232" s="144"/>
      <c r="II232" s="144"/>
      <c r="IJ232" s="144"/>
      <c r="IK232" s="144"/>
      <c r="IL232" s="144"/>
      <c r="IM232" s="144"/>
      <c r="IN232" s="144"/>
      <c r="IO232" s="144"/>
      <c r="IP232" s="144"/>
      <c r="IQ232" s="144"/>
      <c r="IR232" s="144"/>
      <c r="IS232" s="144"/>
      <c r="IT232" s="144"/>
      <c r="IU232" s="144"/>
      <c r="IV232" s="144"/>
    </row>
    <row r="233" spans="1:256" ht="15">
      <c r="A233" s="621" t="s">
        <v>61</v>
      </c>
      <c r="B233" s="624" t="s">
        <v>62</v>
      </c>
      <c r="C233" s="179" t="s">
        <v>0</v>
      </c>
      <c r="D233" s="187">
        <f>D236+D245+D248+D251+D254+D263+D257+D242+D260+D239</f>
        <v>103438503</v>
      </c>
      <c r="E233" s="171">
        <f t="shared" ref="E233:P234" si="98">E236+E245+E248+E251+E254+E263+E257+E242+E260+E239</f>
        <v>39543142</v>
      </c>
      <c r="F233" s="171">
        <f t="shared" si="98"/>
        <v>31734116</v>
      </c>
      <c r="G233" s="171">
        <f t="shared" si="98"/>
        <v>18000</v>
      </c>
      <c r="H233" s="171">
        <f t="shared" si="98"/>
        <v>31716116</v>
      </c>
      <c r="I233" s="171">
        <f t="shared" si="98"/>
        <v>4132975</v>
      </c>
      <c r="J233" s="171">
        <f t="shared" si="98"/>
        <v>0</v>
      </c>
      <c r="K233" s="171">
        <f t="shared" si="98"/>
        <v>3676051</v>
      </c>
      <c r="L233" s="171">
        <f t="shared" si="98"/>
        <v>0</v>
      </c>
      <c r="M233" s="171">
        <f t="shared" si="98"/>
        <v>63895361</v>
      </c>
      <c r="N233" s="171">
        <f t="shared" si="98"/>
        <v>30195361</v>
      </c>
      <c r="O233" s="171">
        <f t="shared" si="98"/>
        <v>2879929</v>
      </c>
      <c r="P233" s="171">
        <f t="shared" si="98"/>
        <v>33700000</v>
      </c>
      <c r="Q233" s="184"/>
      <c r="R233" s="184"/>
      <c r="S233" s="184"/>
      <c r="T233" s="184"/>
      <c r="U233" s="184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5"/>
      <c r="BI233" s="185"/>
      <c r="BJ233" s="185"/>
      <c r="BK233" s="185"/>
      <c r="BL233" s="185"/>
      <c r="BM233" s="185"/>
      <c r="BN233" s="185"/>
      <c r="BO233" s="185"/>
      <c r="BP233" s="185"/>
      <c r="BQ233" s="185"/>
      <c r="BR233" s="185"/>
      <c r="BS233" s="185"/>
      <c r="BT233" s="185"/>
      <c r="BU233" s="185"/>
      <c r="BV233" s="185"/>
      <c r="BW233" s="185"/>
      <c r="BX233" s="185"/>
      <c r="BY233" s="185"/>
      <c r="BZ233" s="185"/>
      <c r="CA233" s="185"/>
      <c r="CB233" s="185"/>
      <c r="CC233" s="185"/>
      <c r="CD233" s="185"/>
      <c r="CE233" s="185"/>
      <c r="CF233" s="185"/>
      <c r="CG233" s="185"/>
      <c r="CH233" s="185"/>
      <c r="CI233" s="185"/>
      <c r="CJ233" s="185"/>
      <c r="CK233" s="185"/>
      <c r="CL233" s="185"/>
      <c r="CM233" s="185"/>
      <c r="CN233" s="185"/>
      <c r="CO233" s="185"/>
      <c r="CP233" s="185"/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185"/>
      <c r="DD233" s="185"/>
      <c r="DE233" s="185"/>
      <c r="DF233" s="185"/>
      <c r="DG233" s="185"/>
      <c r="DH233" s="185"/>
      <c r="DI233" s="185"/>
      <c r="DJ233" s="185"/>
      <c r="DK233" s="185"/>
      <c r="DL233" s="185"/>
      <c r="DM233" s="185"/>
      <c r="DN233" s="185"/>
      <c r="DO233" s="185"/>
      <c r="DP233" s="185"/>
      <c r="DQ233" s="185"/>
      <c r="DR233" s="185"/>
      <c r="DS233" s="185"/>
      <c r="DT233" s="185"/>
      <c r="DU233" s="185"/>
      <c r="DV233" s="185"/>
      <c r="DW233" s="185"/>
      <c r="DX233" s="185"/>
      <c r="DY233" s="185"/>
      <c r="DZ233" s="185"/>
      <c r="EA233" s="185"/>
      <c r="EB233" s="185"/>
      <c r="EC233" s="185"/>
      <c r="ED233" s="185"/>
      <c r="EE233" s="185"/>
      <c r="EF233" s="185"/>
      <c r="EG233" s="185"/>
      <c r="EH233" s="185"/>
      <c r="EI233" s="185"/>
      <c r="EJ233" s="185"/>
      <c r="EK233" s="185"/>
      <c r="EL233" s="185"/>
      <c r="EM233" s="185"/>
      <c r="EN233" s="185"/>
      <c r="EO233" s="185"/>
      <c r="EP233" s="185"/>
      <c r="EQ233" s="185"/>
      <c r="ER233" s="185"/>
      <c r="ES233" s="185"/>
      <c r="ET233" s="185"/>
      <c r="EU233" s="185"/>
      <c r="EV233" s="185"/>
      <c r="EW233" s="185"/>
      <c r="EX233" s="185"/>
      <c r="EY233" s="185"/>
      <c r="EZ233" s="185"/>
      <c r="FA233" s="185"/>
      <c r="FB233" s="185"/>
      <c r="FC233" s="185"/>
      <c r="FD233" s="185"/>
      <c r="FE233" s="185"/>
      <c r="FF233" s="185"/>
      <c r="FG233" s="185"/>
      <c r="FH233" s="185"/>
      <c r="FI233" s="185"/>
      <c r="FJ233" s="185"/>
      <c r="FK233" s="185"/>
      <c r="FL233" s="185"/>
      <c r="FM233" s="185"/>
      <c r="FN233" s="185"/>
      <c r="FO233" s="185"/>
      <c r="FP233" s="185"/>
      <c r="FQ233" s="185"/>
      <c r="FR233" s="185"/>
      <c r="FS233" s="185"/>
      <c r="FT233" s="185"/>
      <c r="FU233" s="185"/>
      <c r="FV233" s="185"/>
      <c r="FW233" s="185"/>
      <c r="FX233" s="185"/>
      <c r="FY233" s="185"/>
      <c r="FZ233" s="185"/>
      <c r="GA233" s="185"/>
      <c r="GB233" s="185"/>
      <c r="GC233" s="185"/>
      <c r="GD233" s="185"/>
      <c r="GE233" s="185"/>
      <c r="GF233" s="185"/>
      <c r="GG233" s="185"/>
      <c r="GH233" s="185"/>
      <c r="GI233" s="185"/>
      <c r="GJ233" s="185"/>
      <c r="GK233" s="185"/>
      <c r="GL233" s="185"/>
      <c r="GM233" s="185"/>
      <c r="GN233" s="185"/>
      <c r="GO233" s="185"/>
      <c r="GP233" s="185"/>
      <c r="GQ233" s="185"/>
      <c r="GR233" s="185"/>
      <c r="GS233" s="185"/>
      <c r="GT233" s="185"/>
      <c r="GU233" s="185"/>
      <c r="GV233" s="185"/>
      <c r="GW233" s="185"/>
      <c r="GX233" s="185"/>
      <c r="GY233" s="185"/>
      <c r="GZ233" s="185"/>
      <c r="HA233" s="185"/>
      <c r="HB233" s="185"/>
      <c r="HC233" s="185"/>
      <c r="HD233" s="185"/>
      <c r="HE233" s="185"/>
      <c r="HF233" s="185"/>
      <c r="HG233" s="185"/>
      <c r="HH233" s="185"/>
      <c r="HI233" s="185"/>
      <c r="HJ233" s="185"/>
      <c r="HK233" s="185"/>
      <c r="HL233" s="185"/>
      <c r="HM233" s="185"/>
      <c r="HN233" s="185"/>
      <c r="HO233" s="185"/>
      <c r="HP233" s="185"/>
      <c r="HQ233" s="185"/>
      <c r="HR233" s="185"/>
      <c r="HS233" s="185"/>
      <c r="HT233" s="185"/>
      <c r="HU233" s="185"/>
      <c r="HV233" s="185"/>
      <c r="HW233" s="185"/>
      <c r="HX233" s="185"/>
      <c r="HY233" s="185"/>
      <c r="HZ233" s="185"/>
      <c r="IA233" s="185"/>
      <c r="IB233" s="185"/>
      <c r="IC233" s="185"/>
      <c r="ID233" s="185"/>
      <c r="IE233" s="185"/>
      <c r="IF233" s="185"/>
      <c r="IG233" s="185"/>
      <c r="IH233" s="185"/>
      <c r="II233" s="185"/>
      <c r="IJ233" s="185"/>
      <c r="IK233" s="185"/>
      <c r="IL233" s="185"/>
      <c r="IM233" s="185"/>
      <c r="IN233" s="185"/>
      <c r="IO233" s="185"/>
      <c r="IP233" s="185"/>
      <c r="IQ233" s="185"/>
      <c r="IR233" s="185"/>
      <c r="IS233" s="185"/>
      <c r="IT233" s="185"/>
      <c r="IU233" s="185"/>
      <c r="IV233" s="185"/>
    </row>
    <row r="234" spans="1:256" ht="15">
      <c r="A234" s="622"/>
      <c r="B234" s="625"/>
      <c r="C234" s="179" t="s">
        <v>1</v>
      </c>
      <c r="D234" s="187">
        <f>D237+D246+D249+D252+D255+D264+D258+D243+D261+D240</f>
        <v>6983187</v>
      </c>
      <c r="E234" s="171">
        <f t="shared" si="98"/>
        <v>1113187</v>
      </c>
      <c r="F234" s="171">
        <f t="shared" si="98"/>
        <v>0</v>
      </c>
      <c r="G234" s="171">
        <f t="shared" si="98"/>
        <v>0</v>
      </c>
      <c r="H234" s="171">
        <f t="shared" si="98"/>
        <v>0</v>
      </c>
      <c r="I234" s="171">
        <f t="shared" si="98"/>
        <v>0</v>
      </c>
      <c r="J234" s="171">
        <f t="shared" si="98"/>
        <v>0</v>
      </c>
      <c r="K234" s="171">
        <f t="shared" si="98"/>
        <v>1113187</v>
      </c>
      <c r="L234" s="171">
        <f t="shared" si="98"/>
        <v>0</v>
      </c>
      <c r="M234" s="171">
        <f t="shared" si="98"/>
        <v>5870000</v>
      </c>
      <c r="N234" s="171">
        <f t="shared" si="98"/>
        <v>4270000</v>
      </c>
      <c r="O234" s="171">
        <f t="shared" si="98"/>
        <v>0</v>
      </c>
      <c r="P234" s="171">
        <f t="shared" si="98"/>
        <v>1600000</v>
      </c>
      <c r="Q234" s="184"/>
      <c r="R234" s="184"/>
      <c r="S234" s="184"/>
      <c r="T234" s="184"/>
      <c r="U234" s="184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5"/>
      <c r="BI234" s="185"/>
      <c r="BJ234" s="185"/>
      <c r="BK234" s="185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185"/>
      <c r="BX234" s="185"/>
      <c r="BY234" s="185"/>
      <c r="BZ234" s="185"/>
      <c r="CA234" s="185"/>
      <c r="CB234" s="185"/>
      <c r="CC234" s="185"/>
      <c r="CD234" s="185"/>
      <c r="CE234" s="185"/>
      <c r="CF234" s="185"/>
      <c r="CG234" s="185"/>
      <c r="CH234" s="185"/>
      <c r="CI234" s="185"/>
      <c r="CJ234" s="185"/>
      <c r="CK234" s="185"/>
      <c r="CL234" s="185"/>
      <c r="CM234" s="185"/>
      <c r="CN234" s="185"/>
      <c r="CO234" s="185"/>
      <c r="CP234" s="185"/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185"/>
      <c r="DD234" s="185"/>
      <c r="DE234" s="185"/>
      <c r="DF234" s="185"/>
      <c r="DG234" s="185"/>
      <c r="DH234" s="185"/>
      <c r="DI234" s="185"/>
      <c r="DJ234" s="185"/>
      <c r="DK234" s="185"/>
      <c r="DL234" s="185"/>
      <c r="DM234" s="185"/>
      <c r="DN234" s="185"/>
      <c r="DO234" s="185"/>
      <c r="DP234" s="185"/>
      <c r="DQ234" s="185"/>
      <c r="DR234" s="185"/>
      <c r="DS234" s="185"/>
      <c r="DT234" s="185"/>
      <c r="DU234" s="185"/>
      <c r="DV234" s="185"/>
      <c r="DW234" s="185"/>
      <c r="DX234" s="185"/>
      <c r="DY234" s="185"/>
      <c r="DZ234" s="185"/>
      <c r="EA234" s="185"/>
      <c r="EB234" s="185"/>
      <c r="EC234" s="185"/>
      <c r="ED234" s="185"/>
      <c r="EE234" s="185"/>
      <c r="EF234" s="185"/>
      <c r="EG234" s="185"/>
      <c r="EH234" s="185"/>
      <c r="EI234" s="185"/>
      <c r="EJ234" s="185"/>
      <c r="EK234" s="185"/>
      <c r="EL234" s="185"/>
      <c r="EM234" s="185"/>
      <c r="EN234" s="185"/>
      <c r="EO234" s="185"/>
      <c r="EP234" s="185"/>
      <c r="EQ234" s="185"/>
      <c r="ER234" s="185"/>
      <c r="ES234" s="185"/>
      <c r="ET234" s="185"/>
      <c r="EU234" s="185"/>
      <c r="EV234" s="185"/>
      <c r="EW234" s="185"/>
      <c r="EX234" s="185"/>
      <c r="EY234" s="185"/>
      <c r="EZ234" s="185"/>
      <c r="FA234" s="185"/>
      <c r="FB234" s="185"/>
      <c r="FC234" s="185"/>
      <c r="FD234" s="185"/>
      <c r="FE234" s="185"/>
      <c r="FF234" s="185"/>
      <c r="FG234" s="185"/>
      <c r="FH234" s="185"/>
      <c r="FI234" s="185"/>
      <c r="FJ234" s="185"/>
      <c r="FK234" s="185"/>
      <c r="FL234" s="185"/>
      <c r="FM234" s="185"/>
      <c r="FN234" s="185"/>
      <c r="FO234" s="185"/>
      <c r="FP234" s="185"/>
      <c r="FQ234" s="185"/>
      <c r="FR234" s="185"/>
      <c r="FS234" s="185"/>
      <c r="FT234" s="185"/>
      <c r="FU234" s="185"/>
      <c r="FV234" s="185"/>
      <c r="FW234" s="185"/>
      <c r="FX234" s="185"/>
      <c r="FY234" s="185"/>
      <c r="FZ234" s="185"/>
      <c r="GA234" s="185"/>
      <c r="GB234" s="185"/>
      <c r="GC234" s="185"/>
      <c r="GD234" s="185"/>
      <c r="GE234" s="185"/>
      <c r="GF234" s="185"/>
      <c r="GG234" s="185"/>
      <c r="GH234" s="185"/>
      <c r="GI234" s="185"/>
      <c r="GJ234" s="185"/>
      <c r="GK234" s="185"/>
      <c r="GL234" s="185"/>
      <c r="GM234" s="185"/>
      <c r="GN234" s="185"/>
      <c r="GO234" s="185"/>
      <c r="GP234" s="185"/>
      <c r="GQ234" s="185"/>
      <c r="GR234" s="185"/>
      <c r="GS234" s="185"/>
      <c r="GT234" s="185"/>
      <c r="GU234" s="185"/>
      <c r="GV234" s="185"/>
      <c r="GW234" s="185"/>
      <c r="GX234" s="185"/>
      <c r="GY234" s="185"/>
      <c r="GZ234" s="185"/>
      <c r="HA234" s="185"/>
      <c r="HB234" s="185"/>
      <c r="HC234" s="185"/>
      <c r="HD234" s="185"/>
      <c r="HE234" s="185"/>
      <c r="HF234" s="185"/>
      <c r="HG234" s="185"/>
      <c r="HH234" s="185"/>
      <c r="HI234" s="185"/>
      <c r="HJ234" s="185"/>
      <c r="HK234" s="185"/>
      <c r="HL234" s="185"/>
      <c r="HM234" s="185"/>
      <c r="HN234" s="185"/>
      <c r="HO234" s="185"/>
      <c r="HP234" s="185"/>
      <c r="HQ234" s="185"/>
      <c r="HR234" s="185"/>
      <c r="HS234" s="185"/>
      <c r="HT234" s="185"/>
      <c r="HU234" s="185"/>
      <c r="HV234" s="185"/>
      <c r="HW234" s="185"/>
      <c r="HX234" s="185"/>
      <c r="HY234" s="185"/>
      <c r="HZ234" s="185"/>
      <c r="IA234" s="185"/>
      <c r="IB234" s="185"/>
      <c r="IC234" s="185"/>
      <c r="ID234" s="185"/>
      <c r="IE234" s="185"/>
      <c r="IF234" s="185"/>
      <c r="IG234" s="185"/>
      <c r="IH234" s="185"/>
      <c r="II234" s="185"/>
      <c r="IJ234" s="185"/>
      <c r="IK234" s="185"/>
      <c r="IL234" s="185"/>
      <c r="IM234" s="185"/>
      <c r="IN234" s="185"/>
      <c r="IO234" s="185"/>
      <c r="IP234" s="185"/>
      <c r="IQ234" s="185"/>
      <c r="IR234" s="185"/>
      <c r="IS234" s="185"/>
      <c r="IT234" s="185"/>
      <c r="IU234" s="185"/>
      <c r="IV234" s="185"/>
    </row>
    <row r="235" spans="1:256" ht="15">
      <c r="A235" s="623"/>
      <c r="B235" s="626"/>
      <c r="C235" s="179" t="s">
        <v>2</v>
      </c>
      <c r="D235" s="187">
        <f>D233+D234</f>
        <v>110421690</v>
      </c>
      <c r="E235" s="171">
        <f t="shared" ref="E235:P235" si="99">E233+E234</f>
        <v>40656329</v>
      </c>
      <c r="F235" s="171">
        <f t="shared" si="99"/>
        <v>31734116</v>
      </c>
      <c r="G235" s="171">
        <f t="shared" si="99"/>
        <v>18000</v>
      </c>
      <c r="H235" s="171">
        <f t="shared" si="99"/>
        <v>31716116</v>
      </c>
      <c r="I235" s="171">
        <f t="shared" si="99"/>
        <v>4132975</v>
      </c>
      <c r="J235" s="171">
        <f t="shared" si="99"/>
        <v>0</v>
      </c>
      <c r="K235" s="171">
        <f t="shared" si="99"/>
        <v>4789238</v>
      </c>
      <c r="L235" s="171">
        <f t="shared" si="99"/>
        <v>0</v>
      </c>
      <c r="M235" s="171">
        <f t="shared" si="99"/>
        <v>69765361</v>
      </c>
      <c r="N235" s="171">
        <f t="shared" si="99"/>
        <v>34465361</v>
      </c>
      <c r="O235" s="171">
        <f t="shared" si="99"/>
        <v>2879929</v>
      </c>
      <c r="P235" s="171">
        <f t="shared" si="99"/>
        <v>35300000</v>
      </c>
      <c r="Q235" s="184"/>
      <c r="R235" s="184"/>
      <c r="S235" s="184"/>
      <c r="T235" s="184"/>
      <c r="U235" s="184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5"/>
      <c r="BI235" s="185"/>
      <c r="BJ235" s="185"/>
      <c r="BK235" s="185"/>
      <c r="BL235" s="185"/>
      <c r="BM235" s="185"/>
      <c r="BN235" s="185"/>
      <c r="BO235" s="185"/>
      <c r="BP235" s="185"/>
      <c r="BQ235" s="185"/>
      <c r="BR235" s="185"/>
      <c r="BS235" s="185"/>
      <c r="BT235" s="185"/>
      <c r="BU235" s="185"/>
      <c r="BV235" s="185"/>
      <c r="BW235" s="185"/>
      <c r="BX235" s="185"/>
      <c r="BY235" s="185"/>
      <c r="BZ235" s="185"/>
      <c r="CA235" s="185"/>
      <c r="CB235" s="185"/>
      <c r="CC235" s="185"/>
      <c r="CD235" s="185"/>
      <c r="CE235" s="185"/>
      <c r="CF235" s="185"/>
      <c r="CG235" s="185"/>
      <c r="CH235" s="185"/>
      <c r="CI235" s="185"/>
      <c r="CJ235" s="185"/>
      <c r="CK235" s="185"/>
      <c r="CL235" s="185"/>
      <c r="CM235" s="185"/>
      <c r="CN235" s="185"/>
      <c r="CO235" s="185"/>
      <c r="CP235" s="185"/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185"/>
      <c r="DD235" s="185"/>
      <c r="DE235" s="185"/>
      <c r="DF235" s="185"/>
      <c r="DG235" s="185"/>
      <c r="DH235" s="185"/>
      <c r="DI235" s="185"/>
      <c r="DJ235" s="185"/>
      <c r="DK235" s="185"/>
      <c r="DL235" s="185"/>
      <c r="DM235" s="185"/>
      <c r="DN235" s="185"/>
      <c r="DO235" s="185"/>
      <c r="DP235" s="185"/>
      <c r="DQ235" s="185"/>
      <c r="DR235" s="185"/>
      <c r="DS235" s="185"/>
      <c r="DT235" s="185"/>
      <c r="DU235" s="185"/>
      <c r="DV235" s="185"/>
      <c r="DW235" s="185"/>
      <c r="DX235" s="185"/>
      <c r="DY235" s="185"/>
      <c r="DZ235" s="185"/>
      <c r="EA235" s="185"/>
      <c r="EB235" s="185"/>
      <c r="EC235" s="185"/>
      <c r="ED235" s="185"/>
      <c r="EE235" s="185"/>
      <c r="EF235" s="185"/>
      <c r="EG235" s="185"/>
      <c r="EH235" s="185"/>
      <c r="EI235" s="185"/>
      <c r="EJ235" s="185"/>
      <c r="EK235" s="185"/>
      <c r="EL235" s="185"/>
      <c r="EM235" s="185"/>
      <c r="EN235" s="185"/>
      <c r="EO235" s="185"/>
      <c r="EP235" s="185"/>
      <c r="EQ235" s="185"/>
      <c r="ER235" s="185"/>
      <c r="ES235" s="185"/>
      <c r="ET235" s="185"/>
      <c r="EU235" s="185"/>
      <c r="EV235" s="185"/>
      <c r="EW235" s="185"/>
      <c r="EX235" s="185"/>
      <c r="EY235" s="185"/>
      <c r="EZ235" s="185"/>
      <c r="FA235" s="185"/>
      <c r="FB235" s="185"/>
      <c r="FC235" s="185"/>
      <c r="FD235" s="185"/>
      <c r="FE235" s="185"/>
      <c r="FF235" s="185"/>
      <c r="FG235" s="185"/>
      <c r="FH235" s="185"/>
      <c r="FI235" s="185"/>
      <c r="FJ235" s="185"/>
      <c r="FK235" s="185"/>
      <c r="FL235" s="185"/>
      <c r="FM235" s="185"/>
      <c r="FN235" s="185"/>
      <c r="FO235" s="185"/>
      <c r="FP235" s="185"/>
      <c r="FQ235" s="185"/>
      <c r="FR235" s="185"/>
      <c r="FS235" s="185"/>
      <c r="FT235" s="185"/>
      <c r="FU235" s="185"/>
      <c r="FV235" s="185"/>
      <c r="FW235" s="185"/>
      <c r="FX235" s="185"/>
      <c r="FY235" s="185"/>
      <c r="FZ235" s="185"/>
      <c r="GA235" s="185"/>
      <c r="GB235" s="185"/>
      <c r="GC235" s="185"/>
      <c r="GD235" s="185"/>
      <c r="GE235" s="185"/>
      <c r="GF235" s="185"/>
      <c r="GG235" s="185"/>
      <c r="GH235" s="185"/>
      <c r="GI235" s="185"/>
      <c r="GJ235" s="185"/>
      <c r="GK235" s="185"/>
      <c r="GL235" s="185"/>
      <c r="GM235" s="185"/>
      <c r="GN235" s="185"/>
      <c r="GO235" s="185"/>
      <c r="GP235" s="185"/>
      <c r="GQ235" s="185"/>
      <c r="GR235" s="185"/>
      <c r="GS235" s="185"/>
      <c r="GT235" s="185"/>
      <c r="GU235" s="185"/>
      <c r="GV235" s="185"/>
      <c r="GW235" s="185"/>
      <c r="GX235" s="185"/>
      <c r="GY235" s="185"/>
      <c r="GZ235" s="185"/>
      <c r="HA235" s="185"/>
      <c r="HB235" s="185"/>
      <c r="HC235" s="185"/>
      <c r="HD235" s="185"/>
      <c r="HE235" s="185"/>
      <c r="HF235" s="185"/>
      <c r="HG235" s="185"/>
      <c r="HH235" s="185"/>
      <c r="HI235" s="185"/>
      <c r="HJ235" s="185"/>
      <c r="HK235" s="185"/>
      <c r="HL235" s="185"/>
      <c r="HM235" s="185"/>
      <c r="HN235" s="185"/>
      <c r="HO235" s="185"/>
      <c r="HP235" s="185"/>
      <c r="HQ235" s="185"/>
      <c r="HR235" s="185"/>
      <c r="HS235" s="185"/>
      <c r="HT235" s="185"/>
      <c r="HU235" s="185"/>
      <c r="HV235" s="185"/>
      <c r="HW235" s="185"/>
      <c r="HX235" s="185"/>
      <c r="HY235" s="185"/>
      <c r="HZ235" s="185"/>
      <c r="IA235" s="185"/>
      <c r="IB235" s="185"/>
      <c r="IC235" s="185"/>
      <c r="ID235" s="185"/>
      <c r="IE235" s="185"/>
      <c r="IF235" s="185"/>
      <c r="IG235" s="185"/>
      <c r="IH235" s="185"/>
      <c r="II235" s="185"/>
      <c r="IJ235" s="185"/>
      <c r="IK235" s="185"/>
      <c r="IL235" s="185"/>
      <c r="IM235" s="185"/>
      <c r="IN235" s="185"/>
      <c r="IO235" s="185"/>
      <c r="IP235" s="185"/>
      <c r="IQ235" s="185"/>
      <c r="IR235" s="185"/>
      <c r="IS235" s="185"/>
      <c r="IT235" s="185"/>
      <c r="IU235" s="185"/>
      <c r="IV235" s="185"/>
    </row>
    <row r="236" spans="1:256">
      <c r="A236" s="627">
        <v>85111</v>
      </c>
      <c r="B236" s="630" t="s">
        <v>245</v>
      </c>
      <c r="C236" s="174" t="s">
        <v>0</v>
      </c>
      <c r="D236" s="176">
        <f>E236+M236</f>
        <v>29573627</v>
      </c>
      <c r="E236" s="177">
        <f>F236+I236+J236+K236+L236</f>
        <v>360583</v>
      </c>
      <c r="F236" s="177">
        <f>G236+H236</f>
        <v>0</v>
      </c>
      <c r="G236" s="177">
        <v>0</v>
      </c>
      <c r="H236" s="177">
        <v>0</v>
      </c>
      <c r="I236" s="177">
        <v>0</v>
      </c>
      <c r="J236" s="177">
        <v>0</v>
      </c>
      <c r="K236" s="177">
        <v>360583</v>
      </c>
      <c r="L236" s="177">
        <v>0</v>
      </c>
      <c r="M236" s="177">
        <f>N236+P236</f>
        <v>29213044</v>
      </c>
      <c r="N236" s="177">
        <v>29213044</v>
      </c>
      <c r="O236" s="177">
        <v>2861521</v>
      </c>
      <c r="P236" s="177">
        <v>0</v>
      </c>
      <c r="Q236" s="178"/>
      <c r="R236" s="178"/>
      <c r="S236" s="178"/>
      <c r="T236" s="178"/>
      <c r="U236" s="178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4"/>
      <c r="DF236" s="144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4"/>
      <c r="FH236" s="144"/>
      <c r="FI236" s="144"/>
      <c r="FJ236" s="144"/>
      <c r="FK236" s="144"/>
      <c r="FL236" s="144"/>
      <c r="FM236" s="144"/>
      <c r="FN236" s="144"/>
      <c r="FO236" s="144"/>
      <c r="FP236" s="144"/>
      <c r="FQ236" s="144"/>
      <c r="FR236" s="144"/>
      <c r="FS236" s="144"/>
      <c r="FT236" s="144"/>
      <c r="FU236" s="144"/>
      <c r="FV236" s="144"/>
      <c r="FW236" s="144"/>
      <c r="FX236" s="144"/>
      <c r="FY236" s="144"/>
      <c r="FZ236" s="144"/>
      <c r="GA236" s="144"/>
      <c r="GB236" s="144"/>
      <c r="GC236" s="144"/>
      <c r="GD236" s="144"/>
      <c r="GE236" s="144"/>
      <c r="GF236" s="144"/>
      <c r="GG236" s="144"/>
      <c r="GH236" s="144"/>
      <c r="GI236" s="144"/>
      <c r="GJ236" s="144"/>
      <c r="GK236" s="144"/>
      <c r="GL236" s="144"/>
      <c r="GM236" s="144"/>
      <c r="GN236" s="144"/>
      <c r="GO236" s="144"/>
      <c r="GP236" s="144"/>
      <c r="GQ236" s="144"/>
      <c r="GR236" s="144"/>
      <c r="GS236" s="144"/>
      <c r="GT236" s="144"/>
      <c r="GU236" s="144"/>
      <c r="GV236" s="144"/>
      <c r="GW236" s="144"/>
      <c r="GX236" s="144"/>
      <c r="GY236" s="144"/>
      <c r="GZ236" s="144"/>
      <c r="HA236" s="144"/>
      <c r="HB236" s="144"/>
      <c r="HC236" s="144"/>
      <c r="HD236" s="144"/>
      <c r="HE236" s="144"/>
      <c r="HF236" s="144"/>
      <c r="HG236" s="144"/>
      <c r="HH236" s="144"/>
      <c r="HI236" s="144"/>
      <c r="HJ236" s="144"/>
      <c r="HK236" s="144"/>
      <c r="HL236" s="144"/>
      <c r="HM236" s="144"/>
      <c r="HN236" s="144"/>
      <c r="HO236" s="144"/>
      <c r="HP236" s="144"/>
      <c r="HQ236" s="144"/>
      <c r="HR236" s="144"/>
      <c r="HS236" s="144"/>
      <c r="HT236" s="144"/>
      <c r="HU236" s="144"/>
      <c r="HV236" s="144"/>
      <c r="HW236" s="144"/>
      <c r="HX236" s="144"/>
      <c r="HY236" s="144"/>
      <c r="HZ236" s="144"/>
      <c r="IA236" s="144"/>
      <c r="IB236" s="144"/>
      <c r="IC236" s="144"/>
      <c r="ID236" s="144"/>
      <c r="IE236" s="144"/>
      <c r="IF236" s="144"/>
      <c r="IG236" s="144"/>
      <c r="IH236" s="144"/>
      <c r="II236" s="144"/>
      <c r="IJ236" s="144"/>
      <c r="IK236" s="144"/>
      <c r="IL236" s="144"/>
      <c r="IM236" s="144"/>
      <c r="IN236" s="144"/>
      <c r="IO236" s="144"/>
      <c r="IP236" s="144"/>
      <c r="IQ236" s="144"/>
      <c r="IR236" s="144"/>
      <c r="IS236" s="144"/>
      <c r="IT236" s="144"/>
      <c r="IU236" s="144"/>
      <c r="IV236" s="144"/>
    </row>
    <row r="237" spans="1:256">
      <c r="A237" s="628"/>
      <c r="B237" s="631"/>
      <c r="C237" s="174" t="s">
        <v>1</v>
      </c>
      <c r="D237" s="176">
        <f>E237+M237</f>
        <v>4270000</v>
      </c>
      <c r="E237" s="177">
        <f>F237+I237+J237+K237+L237</f>
        <v>0</v>
      </c>
      <c r="F237" s="177">
        <f>G237+H237</f>
        <v>0</v>
      </c>
      <c r="G237" s="177"/>
      <c r="H237" s="177"/>
      <c r="I237" s="177"/>
      <c r="J237" s="177"/>
      <c r="K237" s="177"/>
      <c r="L237" s="177"/>
      <c r="M237" s="177">
        <f>N237+P237</f>
        <v>4270000</v>
      </c>
      <c r="N237" s="177">
        <v>4270000</v>
      </c>
      <c r="O237" s="177"/>
      <c r="P237" s="177"/>
      <c r="Q237" s="178"/>
      <c r="R237" s="178"/>
      <c r="S237" s="178"/>
      <c r="T237" s="178"/>
      <c r="U237" s="178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4"/>
      <c r="DF237" s="144"/>
      <c r="DG237" s="144"/>
      <c r="DH237" s="144"/>
      <c r="DI237" s="144"/>
      <c r="DJ237" s="144"/>
      <c r="DK237" s="144"/>
      <c r="DL237" s="144"/>
      <c r="DM237" s="144"/>
      <c r="DN237" s="144"/>
      <c r="DO237" s="144"/>
      <c r="DP237" s="144"/>
      <c r="DQ237" s="144"/>
      <c r="DR237" s="144"/>
      <c r="DS237" s="144"/>
      <c r="DT237" s="144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  <c r="EP237" s="144"/>
      <c r="EQ237" s="144"/>
      <c r="ER237" s="144"/>
      <c r="ES237" s="144"/>
      <c r="ET237" s="144"/>
      <c r="EU237" s="144"/>
      <c r="EV237" s="144"/>
      <c r="EW237" s="144"/>
      <c r="EX237" s="144"/>
      <c r="EY237" s="144"/>
      <c r="EZ237" s="144"/>
      <c r="FA237" s="144"/>
      <c r="FB237" s="144"/>
      <c r="FC237" s="144"/>
      <c r="FD237" s="144"/>
      <c r="FE237" s="144"/>
      <c r="FF237" s="144"/>
      <c r="FG237" s="144"/>
      <c r="FH237" s="144"/>
      <c r="FI237" s="144"/>
      <c r="FJ237" s="144"/>
      <c r="FK237" s="144"/>
      <c r="FL237" s="144"/>
      <c r="FM237" s="144"/>
      <c r="FN237" s="144"/>
      <c r="FO237" s="144"/>
      <c r="FP237" s="144"/>
      <c r="FQ237" s="144"/>
      <c r="FR237" s="144"/>
      <c r="FS237" s="144"/>
      <c r="FT237" s="144"/>
      <c r="FU237" s="144"/>
      <c r="FV237" s="144"/>
      <c r="FW237" s="144"/>
      <c r="FX237" s="144"/>
      <c r="FY237" s="144"/>
      <c r="FZ237" s="144"/>
      <c r="GA237" s="144"/>
      <c r="GB237" s="144"/>
      <c r="GC237" s="144"/>
      <c r="GD237" s="144"/>
      <c r="GE237" s="144"/>
      <c r="GF237" s="144"/>
      <c r="GG237" s="144"/>
      <c r="GH237" s="144"/>
      <c r="GI237" s="144"/>
      <c r="GJ237" s="144"/>
      <c r="GK237" s="144"/>
      <c r="GL237" s="144"/>
      <c r="GM237" s="144"/>
      <c r="GN237" s="144"/>
      <c r="GO237" s="144"/>
      <c r="GP237" s="144"/>
      <c r="GQ237" s="144"/>
      <c r="GR237" s="144"/>
      <c r="GS237" s="144"/>
      <c r="GT237" s="144"/>
      <c r="GU237" s="144"/>
      <c r="GV237" s="144"/>
      <c r="GW237" s="144"/>
      <c r="GX237" s="144"/>
      <c r="GY237" s="144"/>
      <c r="GZ237" s="144"/>
      <c r="HA237" s="144"/>
      <c r="HB237" s="144"/>
      <c r="HC237" s="144"/>
      <c r="HD237" s="144"/>
      <c r="HE237" s="144"/>
      <c r="HF237" s="144"/>
      <c r="HG237" s="144"/>
      <c r="HH237" s="144"/>
      <c r="HI237" s="144"/>
      <c r="HJ237" s="144"/>
      <c r="HK237" s="144"/>
      <c r="HL237" s="144"/>
      <c r="HM237" s="144"/>
      <c r="HN237" s="144"/>
      <c r="HO237" s="144"/>
      <c r="HP237" s="144"/>
      <c r="HQ237" s="144"/>
      <c r="HR237" s="144"/>
      <c r="HS237" s="144"/>
      <c r="HT237" s="144"/>
      <c r="HU237" s="144"/>
      <c r="HV237" s="144"/>
      <c r="HW237" s="144"/>
      <c r="HX237" s="144"/>
      <c r="HY237" s="144"/>
      <c r="HZ237" s="144"/>
      <c r="IA237" s="144"/>
      <c r="IB237" s="144"/>
      <c r="IC237" s="144"/>
      <c r="ID237" s="144"/>
      <c r="IE237" s="144"/>
      <c r="IF237" s="144"/>
      <c r="IG237" s="144"/>
      <c r="IH237" s="144"/>
      <c r="II237" s="144"/>
      <c r="IJ237" s="144"/>
      <c r="IK237" s="144"/>
      <c r="IL237" s="144"/>
      <c r="IM237" s="144"/>
      <c r="IN237" s="144"/>
      <c r="IO237" s="144"/>
      <c r="IP237" s="144"/>
      <c r="IQ237" s="144"/>
      <c r="IR237" s="144"/>
      <c r="IS237" s="144"/>
      <c r="IT237" s="144"/>
      <c r="IU237" s="144"/>
      <c r="IV237" s="144"/>
    </row>
    <row r="238" spans="1:256">
      <c r="A238" s="629"/>
      <c r="B238" s="632"/>
      <c r="C238" s="174" t="s">
        <v>2</v>
      </c>
      <c r="D238" s="176">
        <f>D236+D237</f>
        <v>33843627</v>
      </c>
      <c r="E238" s="177">
        <f t="shared" ref="E238:P238" si="100">E236+E237</f>
        <v>360583</v>
      </c>
      <c r="F238" s="177">
        <f t="shared" si="100"/>
        <v>0</v>
      </c>
      <c r="G238" s="177">
        <f t="shared" si="100"/>
        <v>0</v>
      </c>
      <c r="H238" s="177">
        <f t="shared" si="100"/>
        <v>0</v>
      </c>
      <c r="I238" s="177">
        <f t="shared" si="100"/>
        <v>0</v>
      </c>
      <c r="J238" s="177">
        <f t="shared" si="100"/>
        <v>0</v>
      </c>
      <c r="K238" s="177">
        <f t="shared" si="100"/>
        <v>360583</v>
      </c>
      <c r="L238" s="177">
        <f t="shared" si="100"/>
        <v>0</v>
      </c>
      <c r="M238" s="177">
        <f t="shared" si="100"/>
        <v>33483044</v>
      </c>
      <c r="N238" s="177">
        <f t="shared" si="100"/>
        <v>33483044</v>
      </c>
      <c r="O238" s="177">
        <f t="shared" si="100"/>
        <v>2861521</v>
      </c>
      <c r="P238" s="177">
        <f t="shared" si="100"/>
        <v>0</v>
      </c>
      <c r="Q238" s="178"/>
      <c r="R238" s="178"/>
      <c r="S238" s="178"/>
      <c r="T238" s="178"/>
      <c r="U238" s="178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4"/>
      <c r="DT238" s="144"/>
      <c r="DU238" s="144"/>
      <c r="DV238" s="144"/>
      <c r="DW238" s="144"/>
      <c r="DX238" s="144"/>
      <c r="DY238" s="144"/>
      <c r="DZ238" s="144"/>
      <c r="EA238" s="144"/>
      <c r="EB238" s="144"/>
      <c r="EC238" s="144"/>
      <c r="ED238" s="144"/>
      <c r="EE238" s="144"/>
      <c r="EF238" s="144"/>
      <c r="EG238" s="144"/>
      <c r="EH238" s="144"/>
      <c r="EI238" s="144"/>
      <c r="EJ238" s="144"/>
      <c r="EK238" s="144"/>
      <c r="EL238" s="144"/>
      <c r="EM238" s="144"/>
      <c r="EN238" s="144"/>
      <c r="EO238" s="144"/>
      <c r="EP238" s="144"/>
      <c r="EQ238" s="144"/>
      <c r="ER238" s="144"/>
      <c r="ES238" s="144"/>
      <c r="ET238" s="144"/>
      <c r="EU238" s="144"/>
      <c r="EV238" s="144"/>
      <c r="EW238" s="144"/>
      <c r="EX238" s="144"/>
      <c r="EY238" s="144"/>
      <c r="EZ238" s="144"/>
      <c r="FA238" s="144"/>
      <c r="FB238" s="144"/>
      <c r="FC238" s="144"/>
      <c r="FD238" s="144"/>
      <c r="FE238" s="144"/>
      <c r="FF238" s="144"/>
      <c r="FG238" s="144"/>
      <c r="FH238" s="144"/>
      <c r="FI238" s="144"/>
      <c r="FJ238" s="144"/>
      <c r="FK238" s="144"/>
      <c r="FL238" s="144"/>
      <c r="FM238" s="144"/>
      <c r="FN238" s="144"/>
      <c r="FO238" s="144"/>
      <c r="FP238" s="144"/>
      <c r="FQ238" s="144"/>
      <c r="FR238" s="144"/>
      <c r="FS238" s="144"/>
      <c r="FT238" s="144"/>
      <c r="FU238" s="144"/>
      <c r="FV238" s="144"/>
      <c r="FW238" s="144"/>
      <c r="FX238" s="144"/>
      <c r="FY238" s="144"/>
      <c r="FZ238" s="144"/>
      <c r="GA238" s="144"/>
      <c r="GB238" s="144"/>
      <c r="GC238" s="144"/>
      <c r="GD238" s="144"/>
      <c r="GE238" s="144"/>
      <c r="GF238" s="144"/>
      <c r="GG238" s="144"/>
      <c r="GH238" s="144"/>
      <c r="GI238" s="144"/>
      <c r="GJ238" s="144"/>
      <c r="GK238" s="144"/>
      <c r="GL238" s="144"/>
      <c r="GM238" s="144"/>
      <c r="GN238" s="144"/>
      <c r="GO238" s="144"/>
      <c r="GP238" s="144"/>
      <c r="GQ238" s="144"/>
      <c r="GR238" s="144"/>
      <c r="GS238" s="144"/>
      <c r="GT238" s="144"/>
      <c r="GU238" s="144"/>
      <c r="GV238" s="144"/>
      <c r="GW238" s="144"/>
      <c r="GX238" s="144"/>
      <c r="GY238" s="144"/>
      <c r="GZ238" s="144"/>
      <c r="HA238" s="144"/>
      <c r="HB238" s="144"/>
      <c r="HC238" s="144"/>
      <c r="HD238" s="144"/>
      <c r="HE238" s="144"/>
      <c r="HF238" s="144"/>
      <c r="HG238" s="144"/>
      <c r="HH238" s="144"/>
      <c r="HI238" s="144"/>
      <c r="HJ238" s="144"/>
      <c r="HK238" s="144"/>
      <c r="HL238" s="144"/>
      <c r="HM238" s="144"/>
      <c r="HN238" s="144"/>
      <c r="HO238" s="144"/>
      <c r="HP238" s="144"/>
      <c r="HQ238" s="144"/>
      <c r="HR238" s="144"/>
      <c r="HS238" s="144"/>
      <c r="HT238" s="144"/>
      <c r="HU238" s="144"/>
      <c r="HV238" s="144"/>
      <c r="HW238" s="144"/>
      <c r="HX238" s="144"/>
      <c r="HY238" s="144"/>
      <c r="HZ238" s="144"/>
      <c r="IA238" s="144"/>
      <c r="IB238" s="144"/>
      <c r="IC238" s="144"/>
      <c r="ID238" s="144"/>
      <c r="IE238" s="144"/>
      <c r="IF238" s="144"/>
      <c r="IG238" s="144"/>
      <c r="IH238" s="144"/>
      <c r="II238" s="144"/>
      <c r="IJ238" s="144"/>
      <c r="IK238" s="144"/>
      <c r="IL238" s="144"/>
      <c r="IM238" s="144"/>
      <c r="IN238" s="144"/>
      <c r="IO238" s="144"/>
      <c r="IP238" s="144"/>
      <c r="IQ238" s="144"/>
      <c r="IR238" s="144"/>
      <c r="IS238" s="144"/>
      <c r="IT238" s="144"/>
      <c r="IU238" s="144"/>
      <c r="IV238" s="144"/>
    </row>
    <row r="239" spans="1:256" hidden="1">
      <c r="A239" s="627" t="s">
        <v>246</v>
      </c>
      <c r="B239" s="630" t="s">
        <v>247</v>
      </c>
      <c r="C239" s="174" t="s">
        <v>0</v>
      </c>
      <c r="D239" s="176">
        <f>E239+M239</f>
        <v>18408</v>
      </c>
      <c r="E239" s="177">
        <f>F239+I239+J239+K239+L239</f>
        <v>0</v>
      </c>
      <c r="F239" s="177">
        <f>G239+H239</f>
        <v>0</v>
      </c>
      <c r="G239" s="177">
        <v>0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7">
        <f>N239+P239</f>
        <v>18408</v>
      </c>
      <c r="N239" s="177">
        <v>18408</v>
      </c>
      <c r="O239" s="177">
        <v>18408</v>
      </c>
      <c r="P239" s="177">
        <v>0</v>
      </c>
      <c r="Q239" s="178"/>
      <c r="R239" s="178"/>
      <c r="S239" s="178"/>
      <c r="T239" s="178"/>
      <c r="U239" s="178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4"/>
      <c r="DF239" s="144"/>
      <c r="DG239" s="144"/>
      <c r="DH239" s="144"/>
      <c r="DI239" s="144"/>
      <c r="DJ239" s="144"/>
      <c r="DK239" s="144"/>
      <c r="DL239" s="144"/>
      <c r="DM239" s="144"/>
      <c r="DN239" s="144"/>
      <c r="DO239" s="144"/>
      <c r="DP239" s="144"/>
      <c r="DQ239" s="144"/>
      <c r="DR239" s="144"/>
      <c r="DS239" s="144"/>
      <c r="DT239" s="144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  <c r="EP239" s="144"/>
      <c r="EQ239" s="144"/>
      <c r="ER239" s="144"/>
      <c r="ES239" s="144"/>
      <c r="ET239" s="144"/>
      <c r="EU239" s="144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4"/>
      <c r="FF239" s="144"/>
      <c r="FG239" s="144"/>
      <c r="FH239" s="144"/>
      <c r="FI239" s="144"/>
      <c r="FJ239" s="144"/>
      <c r="FK239" s="144"/>
      <c r="FL239" s="144"/>
      <c r="FM239" s="144"/>
      <c r="FN239" s="144"/>
      <c r="FO239" s="144"/>
      <c r="FP239" s="144"/>
      <c r="FQ239" s="144"/>
      <c r="FR239" s="144"/>
      <c r="FS239" s="144"/>
      <c r="FT239" s="144"/>
      <c r="FU239" s="144"/>
      <c r="FV239" s="144"/>
      <c r="FW239" s="144"/>
      <c r="FX239" s="144"/>
      <c r="FY239" s="144"/>
      <c r="FZ239" s="144"/>
      <c r="GA239" s="144"/>
      <c r="GB239" s="144"/>
      <c r="GC239" s="144"/>
      <c r="GD239" s="144"/>
      <c r="GE239" s="144"/>
      <c r="GF239" s="144"/>
      <c r="GG239" s="144"/>
      <c r="GH239" s="144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144"/>
      <c r="HH239" s="144"/>
      <c r="HI239" s="144"/>
      <c r="HJ239" s="144"/>
      <c r="HK239" s="144"/>
      <c r="HL239" s="144"/>
      <c r="HM239" s="144"/>
      <c r="HN239" s="144"/>
      <c r="HO239" s="144"/>
      <c r="HP239" s="144"/>
      <c r="HQ239" s="144"/>
      <c r="HR239" s="144"/>
      <c r="HS239" s="144"/>
      <c r="HT239" s="144"/>
      <c r="HU239" s="144"/>
      <c r="HV239" s="144"/>
      <c r="HW239" s="144"/>
      <c r="HX239" s="144"/>
      <c r="HY239" s="144"/>
      <c r="HZ239" s="144"/>
      <c r="IA239" s="144"/>
      <c r="IB239" s="144"/>
      <c r="IC239" s="144"/>
      <c r="ID239" s="144"/>
      <c r="IE239" s="144"/>
      <c r="IF239" s="144"/>
      <c r="IG239" s="144"/>
      <c r="IH239" s="144"/>
      <c r="II239" s="144"/>
      <c r="IJ239" s="144"/>
      <c r="IK239" s="144"/>
      <c r="IL239" s="144"/>
      <c r="IM239" s="144"/>
      <c r="IN239" s="144"/>
      <c r="IO239" s="144"/>
      <c r="IP239" s="144"/>
      <c r="IQ239" s="144"/>
      <c r="IR239" s="144"/>
      <c r="IS239" s="144"/>
      <c r="IT239" s="144"/>
      <c r="IU239" s="144"/>
      <c r="IV239" s="144"/>
    </row>
    <row r="240" spans="1:256" hidden="1">
      <c r="A240" s="628"/>
      <c r="B240" s="631"/>
      <c r="C240" s="174" t="s">
        <v>1</v>
      </c>
      <c r="D240" s="176">
        <f>E240+M240</f>
        <v>0</v>
      </c>
      <c r="E240" s="177">
        <f>F240+I240+J240+K240+L240</f>
        <v>0</v>
      </c>
      <c r="F240" s="177">
        <f>G240+H240</f>
        <v>0</v>
      </c>
      <c r="G240" s="177"/>
      <c r="H240" s="177"/>
      <c r="I240" s="177"/>
      <c r="J240" s="177"/>
      <c r="K240" s="177">
        <v>0</v>
      </c>
      <c r="L240" s="177"/>
      <c r="M240" s="177">
        <f>N240+P240</f>
        <v>0</v>
      </c>
      <c r="N240" s="177"/>
      <c r="O240" s="177"/>
      <c r="P240" s="177"/>
      <c r="Q240" s="178"/>
      <c r="R240" s="178"/>
      <c r="S240" s="178"/>
      <c r="T240" s="178"/>
      <c r="U240" s="178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  <c r="FS240" s="144"/>
      <c r="FT240" s="144"/>
      <c r="FU240" s="144"/>
      <c r="FV240" s="144"/>
      <c r="FW240" s="144"/>
      <c r="FX240" s="144"/>
      <c r="FY240" s="144"/>
      <c r="FZ240" s="144"/>
      <c r="GA240" s="144"/>
      <c r="GB240" s="144"/>
      <c r="GC240" s="144"/>
      <c r="GD240" s="144"/>
      <c r="GE240" s="144"/>
      <c r="GF240" s="144"/>
      <c r="GG240" s="144"/>
      <c r="GH240" s="144"/>
      <c r="GI240" s="144"/>
      <c r="GJ240" s="144"/>
      <c r="GK240" s="144"/>
      <c r="GL240" s="144"/>
      <c r="GM240" s="144"/>
      <c r="GN240" s="144"/>
      <c r="GO240" s="144"/>
      <c r="GP240" s="144"/>
      <c r="GQ240" s="144"/>
      <c r="GR240" s="144"/>
      <c r="GS240" s="144"/>
      <c r="GT240" s="144"/>
      <c r="GU240" s="144"/>
      <c r="GV240" s="144"/>
      <c r="GW240" s="144"/>
      <c r="GX240" s="144"/>
      <c r="GY240" s="144"/>
      <c r="GZ240" s="144"/>
      <c r="HA240" s="144"/>
      <c r="HB240" s="144"/>
      <c r="HC240" s="144"/>
      <c r="HD240" s="144"/>
      <c r="HE240" s="144"/>
      <c r="HF240" s="144"/>
      <c r="HG240" s="144"/>
      <c r="HH240" s="144"/>
      <c r="HI240" s="144"/>
      <c r="HJ240" s="144"/>
      <c r="HK240" s="144"/>
      <c r="HL240" s="144"/>
      <c r="HM240" s="144"/>
      <c r="HN240" s="144"/>
      <c r="HO240" s="144"/>
      <c r="HP240" s="144"/>
      <c r="HQ240" s="144"/>
      <c r="HR240" s="144"/>
      <c r="HS240" s="144"/>
      <c r="HT240" s="144"/>
      <c r="HU240" s="144"/>
      <c r="HV240" s="144"/>
      <c r="HW240" s="144"/>
      <c r="HX240" s="144"/>
      <c r="HY240" s="144"/>
      <c r="HZ240" s="144"/>
      <c r="IA240" s="144"/>
      <c r="IB240" s="144"/>
      <c r="IC240" s="144"/>
      <c r="ID240" s="144"/>
      <c r="IE240" s="144"/>
      <c r="IF240" s="144"/>
      <c r="IG240" s="144"/>
      <c r="IH240" s="144"/>
      <c r="II240" s="144"/>
      <c r="IJ240" s="144"/>
      <c r="IK240" s="144"/>
      <c r="IL240" s="144"/>
      <c r="IM240" s="144"/>
      <c r="IN240" s="144"/>
      <c r="IO240" s="144"/>
      <c r="IP240" s="144"/>
      <c r="IQ240" s="144"/>
      <c r="IR240" s="144"/>
      <c r="IS240" s="144"/>
      <c r="IT240" s="144"/>
      <c r="IU240" s="144"/>
      <c r="IV240" s="144"/>
    </row>
    <row r="241" spans="1:256" hidden="1">
      <c r="A241" s="629"/>
      <c r="B241" s="632"/>
      <c r="C241" s="174" t="s">
        <v>2</v>
      </c>
      <c r="D241" s="176">
        <f>D239+D240</f>
        <v>18408</v>
      </c>
      <c r="E241" s="177">
        <f t="shared" ref="E241:P241" si="101">E239+E240</f>
        <v>0</v>
      </c>
      <c r="F241" s="177">
        <f t="shared" si="101"/>
        <v>0</v>
      </c>
      <c r="G241" s="177">
        <f t="shared" si="101"/>
        <v>0</v>
      </c>
      <c r="H241" s="177">
        <f t="shared" si="101"/>
        <v>0</v>
      </c>
      <c r="I241" s="177">
        <f t="shared" si="101"/>
        <v>0</v>
      </c>
      <c r="J241" s="177">
        <f t="shared" si="101"/>
        <v>0</v>
      </c>
      <c r="K241" s="177">
        <f t="shared" si="101"/>
        <v>0</v>
      </c>
      <c r="L241" s="177">
        <f t="shared" si="101"/>
        <v>0</v>
      </c>
      <c r="M241" s="177">
        <f t="shared" si="101"/>
        <v>18408</v>
      </c>
      <c r="N241" s="177">
        <f t="shared" si="101"/>
        <v>18408</v>
      </c>
      <c r="O241" s="177">
        <f t="shared" si="101"/>
        <v>18408</v>
      </c>
      <c r="P241" s="177">
        <f t="shared" si="101"/>
        <v>0</v>
      </c>
      <c r="Q241" s="178"/>
      <c r="R241" s="178"/>
      <c r="S241" s="178"/>
      <c r="T241" s="178"/>
      <c r="U241" s="178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4"/>
      <c r="CI241" s="144"/>
      <c r="CJ241" s="144"/>
      <c r="CK241" s="144"/>
      <c r="CL241" s="144"/>
      <c r="CM241" s="144"/>
      <c r="CN241" s="144"/>
      <c r="CO241" s="144"/>
      <c r="CP241" s="144"/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  <c r="DE241" s="144"/>
      <c r="DF241" s="144"/>
      <c r="DG241" s="144"/>
      <c r="DH241" s="144"/>
      <c r="DI241" s="144"/>
      <c r="DJ241" s="144"/>
      <c r="DK241" s="144"/>
      <c r="DL241" s="144"/>
      <c r="DM241" s="144"/>
      <c r="DN241" s="144"/>
      <c r="DO241" s="144"/>
      <c r="DP241" s="144"/>
      <c r="DQ241" s="144"/>
      <c r="DR241" s="144"/>
      <c r="DS241" s="144"/>
      <c r="DT241" s="144"/>
      <c r="DU241" s="144"/>
      <c r="DV241" s="144"/>
      <c r="DW241" s="144"/>
      <c r="DX241" s="144"/>
      <c r="DY241" s="144"/>
      <c r="DZ241" s="144"/>
      <c r="EA241" s="144"/>
      <c r="EB241" s="144"/>
      <c r="EC241" s="144"/>
      <c r="ED241" s="144"/>
      <c r="EE241" s="144"/>
      <c r="EF241" s="144"/>
      <c r="EG241" s="144"/>
      <c r="EH241" s="144"/>
      <c r="EI241" s="144"/>
      <c r="EJ241" s="144"/>
      <c r="EK241" s="144"/>
      <c r="EL241" s="144"/>
      <c r="EM241" s="144"/>
      <c r="EN241" s="144"/>
      <c r="EO241" s="144"/>
      <c r="EP241" s="144"/>
      <c r="EQ241" s="144"/>
      <c r="ER241" s="144"/>
      <c r="ES241" s="144"/>
      <c r="ET241" s="144"/>
      <c r="EU241" s="144"/>
      <c r="EV241" s="144"/>
      <c r="EW241" s="144"/>
      <c r="EX241" s="144"/>
      <c r="EY241" s="144"/>
      <c r="EZ241" s="144"/>
      <c r="FA241" s="144"/>
      <c r="FB241" s="144"/>
      <c r="FC241" s="144"/>
      <c r="FD241" s="144"/>
      <c r="FE241" s="144"/>
      <c r="FF241" s="144"/>
      <c r="FG241" s="144"/>
      <c r="FH241" s="144"/>
      <c r="FI241" s="144"/>
      <c r="FJ241" s="144"/>
      <c r="FK241" s="144"/>
      <c r="FL241" s="144"/>
      <c r="FM241" s="144"/>
      <c r="FN241" s="144"/>
      <c r="FO241" s="144"/>
      <c r="FP241" s="144"/>
      <c r="FQ241" s="144"/>
      <c r="FR241" s="144"/>
      <c r="FS241" s="144"/>
      <c r="FT241" s="144"/>
      <c r="FU241" s="144"/>
      <c r="FV241" s="144"/>
      <c r="FW241" s="144"/>
      <c r="FX241" s="144"/>
      <c r="FY241" s="144"/>
      <c r="FZ241" s="144"/>
      <c r="GA241" s="144"/>
      <c r="GB241" s="144"/>
      <c r="GC241" s="144"/>
      <c r="GD241" s="144"/>
      <c r="GE241" s="144"/>
      <c r="GF241" s="144"/>
      <c r="GG241" s="144"/>
      <c r="GH241" s="144"/>
      <c r="GI241" s="144"/>
      <c r="GJ241" s="144"/>
      <c r="GK241" s="144"/>
      <c r="GL241" s="144"/>
      <c r="GM241" s="144"/>
      <c r="GN241" s="144"/>
      <c r="GO241" s="144"/>
      <c r="GP241" s="144"/>
      <c r="GQ241" s="144"/>
      <c r="GR241" s="144"/>
      <c r="GS241" s="144"/>
      <c r="GT241" s="144"/>
      <c r="GU241" s="144"/>
      <c r="GV241" s="144"/>
      <c r="GW241" s="144"/>
      <c r="GX241" s="144"/>
      <c r="GY241" s="144"/>
      <c r="GZ241" s="144"/>
      <c r="HA241" s="144"/>
      <c r="HB241" s="144"/>
      <c r="HC241" s="144"/>
      <c r="HD241" s="144"/>
      <c r="HE241" s="144"/>
      <c r="HF241" s="144"/>
      <c r="HG241" s="144"/>
      <c r="HH241" s="144"/>
      <c r="HI241" s="144"/>
      <c r="HJ241" s="144"/>
      <c r="HK241" s="144"/>
      <c r="HL241" s="144"/>
      <c r="HM241" s="144"/>
      <c r="HN241" s="144"/>
      <c r="HO241" s="144"/>
      <c r="HP241" s="144"/>
      <c r="HQ241" s="144"/>
      <c r="HR241" s="144"/>
      <c r="HS241" s="144"/>
      <c r="HT241" s="144"/>
      <c r="HU241" s="144"/>
      <c r="HV241" s="144"/>
      <c r="HW241" s="144"/>
      <c r="HX241" s="144"/>
      <c r="HY241" s="144"/>
      <c r="HZ241" s="144"/>
      <c r="IA241" s="144"/>
      <c r="IB241" s="144"/>
      <c r="IC241" s="144"/>
      <c r="ID241" s="144"/>
      <c r="IE241" s="144"/>
      <c r="IF241" s="144"/>
      <c r="IG241" s="144"/>
      <c r="IH241" s="144"/>
      <c r="II241" s="144"/>
      <c r="IJ241" s="144"/>
      <c r="IK241" s="144"/>
      <c r="IL241" s="144"/>
      <c r="IM241" s="144"/>
      <c r="IN241" s="144"/>
      <c r="IO241" s="144"/>
      <c r="IP241" s="144"/>
      <c r="IQ241" s="144"/>
      <c r="IR241" s="144"/>
      <c r="IS241" s="144"/>
      <c r="IT241" s="144"/>
      <c r="IU241" s="144"/>
      <c r="IV241" s="144"/>
    </row>
    <row r="242" spans="1:256">
      <c r="A242" s="627" t="s">
        <v>248</v>
      </c>
      <c r="B242" s="630" t="s">
        <v>249</v>
      </c>
      <c r="C242" s="174" t="s">
        <v>0</v>
      </c>
      <c r="D242" s="176">
        <f>E242+M242</f>
        <v>1200000</v>
      </c>
      <c r="E242" s="177">
        <f>F242+I242+J242+K242+L242</f>
        <v>0</v>
      </c>
      <c r="F242" s="177">
        <f>G242+H242</f>
        <v>0</v>
      </c>
      <c r="G242" s="177">
        <v>0</v>
      </c>
      <c r="H242" s="177">
        <v>0</v>
      </c>
      <c r="I242" s="177">
        <v>0</v>
      </c>
      <c r="J242" s="177">
        <v>0</v>
      </c>
      <c r="K242" s="177">
        <v>0</v>
      </c>
      <c r="L242" s="177">
        <v>0</v>
      </c>
      <c r="M242" s="177">
        <f>N242+P242</f>
        <v>1200000</v>
      </c>
      <c r="N242" s="177">
        <v>0</v>
      </c>
      <c r="O242" s="177">
        <v>0</v>
      </c>
      <c r="P242" s="177">
        <v>1200000</v>
      </c>
      <c r="Q242" s="178"/>
      <c r="R242" s="178"/>
      <c r="S242" s="178"/>
      <c r="T242" s="178"/>
      <c r="U242" s="178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  <c r="CF242" s="144"/>
      <c r="CG242" s="144"/>
      <c r="CH242" s="144"/>
      <c r="CI242" s="144"/>
      <c r="CJ242" s="144"/>
      <c r="CK242" s="144"/>
      <c r="CL242" s="144"/>
      <c r="CM242" s="144"/>
      <c r="CN242" s="144"/>
      <c r="CO242" s="144"/>
      <c r="CP242" s="144"/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  <c r="DE242" s="144"/>
      <c r="DF242" s="144"/>
      <c r="DG242" s="144"/>
      <c r="DH242" s="144"/>
      <c r="DI242" s="144"/>
      <c r="DJ242" s="144"/>
      <c r="DK242" s="144"/>
      <c r="DL242" s="144"/>
      <c r="DM242" s="144"/>
      <c r="DN242" s="144"/>
      <c r="DO242" s="144"/>
      <c r="DP242" s="144"/>
      <c r="DQ242" s="144"/>
      <c r="DR242" s="144"/>
      <c r="DS242" s="144"/>
      <c r="DT242" s="144"/>
      <c r="DU242" s="144"/>
      <c r="DV242" s="144"/>
      <c r="DW242" s="144"/>
      <c r="DX242" s="144"/>
      <c r="DY242" s="144"/>
      <c r="DZ242" s="144"/>
      <c r="EA242" s="144"/>
      <c r="EB242" s="144"/>
      <c r="EC242" s="144"/>
      <c r="ED242" s="144"/>
      <c r="EE242" s="144"/>
      <c r="EF242" s="144"/>
      <c r="EG242" s="144"/>
      <c r="EH242" s="144"/>
      <c r="EI242" s="144"/>
      <c r="EJ242" s="144"/>
      <c r="EK242" s="144"/>
      <c r="EL242" s="144"/>
      <c r="EM242" s="144"/>
      <c r="EN242" s="144"/>
      <c r="EO242" s="144"/>
      <c r="EP242" s="144"/>
      <c r="EQ242" s="144"/>
      <c r="ER242" s="144"/>
      <c r="ES242" s="144"/>
      <c r="ET242" s="144"/>
      <c r="EU242" s="144"/>
      <c r="EV242" s="144"/>
      <c r="EW242" s="144"/>
      <c r="EX242" s="144"/>
      <c r="EY242" s="144"/>
      <c r="EZ242" s="144"/>
      <c r="FA242" s="144"/>
      <c r="FB242" s="144"/>
      <c r="FC242" s="144"/>
      <c r="FD242" s="144"/>
      <c r="FE242" s="144"/>
      <c r="FF242" s="144"/>
      <c r="FG242" s="144"/>
      <c r="FH242" s="144"/>
      <c r="FI242" s="144"/>
      <c r="FJ242" s="144"/>
      <c r="FK242" s="144"/>
      <c r="FL242" s="144"/>
      <c r="FM242" s="144"/>
      <c r="FN242" s="144"/>
      <c r="FO242" s="144"/>
      <c r="FP242" s="144"/>
      <c r="FQ242" s="144"/>
      <c r="FR242" s="144"/>
      <c r="FS242" s="144"/>
      <c r="FT242" s="144"/>
      <c r="FU242" s="144"/>
      <c r="FV242" s="144"/>
      <c r="FW242" s="144"/>
      <c r="FX242" s="144"/>
      <c r="FY242" s="144"/>
      <c r="FZ242" s="144"/>
      <c r="GA242" s="144"/>
      <c r="GB242" s="144"/>
      <c r="GC242" s="144"/>
      <c r="GD242" s="144"/>
      <c r="GE242" s="144"/>
      <c r="GF242" s="144"/>
      <c r="GG242" s="144"/>
      <c r="GH242" s="144"/>
      <c r="GI242" s="144"/>
      <c r="GJ242" s="144"/>
      <c r="GK242" s="144"/>
      <c r="GL242" s="144"/>
      <c r="GM242" s="144"/>
      <c r="GN242" s="144"/>
      <c r="GO242" s="144"/>
      <c r="GP242" s="144"/>
      <c r="GQ242" s="144"/>
      <c r="GR242" s="144"/>
      <c r="GS242" s="144"/>
      <c r="GT242" s="144"/>
      <c r="GU242" s="144"/>
      <c r="GV242" s="144"/>
      <c r="GW242" s="144"/>
      <c r="GX242" s="144"/>
      <c r="GY242" s="144"/>
      <c r="GZ242" s="144"/>
      <c r="HA242" s="144"/>
      <c r="HB242" s="144"/>
      <c r="HC242" s="144"/>
      <c r="HD242" s="144"/>
      <c r="HE242" s="144"/>
      <c r="HF242" s="144"/>
      <c r="HG242" s="144"/>
      <c r="HH242" s="144"/>
      <c r="HI242" s="144"/>
      <c r="HJ242" s="144"/>
      <c r="HK242" s="144"/>
      <c r="HL242" s="144"/>
      <c r="HM242" s="144"/>
      <c r="HN242" s="144"/>
      <c r="HO242" s="144"/>
      <c r="HP242" s="144"/>
      <c r="HQ242" s="144"/>
      <c r="HR242" s="144"/>
      <c r="HS242" s="144"/>
      <c r="HT242" s="144"/>
      <c r="HU242" s="144"/>
      <c r="HV242" s="144"/>
      <c r="HW242" s="144"/>
      <c r="HX242" s="144"/>
      <c r="HY242" s="144"/>
      <c r="HZ242" s="144"/>
      <c r="IA242" s="144"/>
      <c r="IB242" s="144"/>
      <c r="IC242" s="144"/>
      <c r="ID242" s="144"/>
      <c r="IE242" s="144"/>
      <c r="IF242" s="144"/>
      <c r="IG242" s="144"/>
      <c r="IH242" s="144"/>
      <c r="II242" s="144"/>
      <c r="IJ242" s="144"/>
      <c r="IK242" s="144"/>
      <c r="IL242" s="144"/>
      <c r="IM242" s="144"/>
      <c r="IN242" s="144"/>
      <c r="IO242" s="144"/>
      <c r="IP242" s="144"/>
      <c r="IQ242" s="144"/>
      <c r="IR242" s="144"/>
      <c r="IS242" s="144"/>
      <c r="IT242" s="144"/>
      <c r="IU242" s="144"/>
      <c r="IV242" s="144"/>
    </row>
    <row r="243" spans="1:256">
      <c r="A243" s="628"/>
      <c r="B243" s="631"/>
      <c r="C243" s="174" t="s">
        <v>1</v>
      </c>
      <c r="D243" s="176">
        <f>E243+M243</f>
        <v>1600000</v>
      </c>
      <c r="E243" s="177">
        <f>F243+I243+J243+K243+L243</f>
        <v>0</v>
      </c>
      <c r="F243" s="177">
        <f>G243+H243</f>
        <v>0</v>
      </c>
      <c r="G243" s="177"/>
      <c r="H243" s="177"/>
      <c r="I243" s="177"/>
      <c r="J243" s="177"/>
      <c r="K243" s="177">
        <v>0</v>
      </c>
      <c r="L243" s="177"/>
      <c r="M243" s="177">
        <f>N243+P243</f>
        <v>1600000</v>
      </c>
      <c r="N243" s="177"/>
      <c r="O243" s="177"/>
      <c r="P243" s="177">
        <v>1600000</v>
      </c>
      <c r="Q243" s="178"/>
      <c r="R243" s="178"/>
      <c r="S243" s="178"/>
      <c r="T243" s="178"/>
      <c r="U243" s="178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  <c r="CF243" s="144"/>
      <c r="CG243" s="144"/>
      <c r="CH243" s="144"/>
      <c r="CI243" s="144"/>
      <c r="CJ243" s="144"/>
      <c r="CK243" s="144"/>
      <c r="CL243" s="144"/>
      <c r="CM243" s="144"/>
      <c r="CN243" s="144"/>
      <c r="CO243" s="144"/>
      <c r="CP243" s="144"/>
      <c r="CQ243" s="144"/>
      <c r="CR243" s="144"/>
      <c r="CS243" s="144"/>
      <c r="CT243" s="144"/>
      <c r="CU243" s="144"/>
      <c r="CV243" s="144"/>
      <c r="CW243" s="144"/>
      <c r="CX243" s="144"/>
      <c r="CY243" s="144"/>
      <c r="CZ243" s="144"/>
      <c r="DA243" s="144"/>
      <c r="DB243" s="144"/>
      <c r="DC243" s="144"/>
      <c r="DD243" s="144"/>
      <c r="DE243" s="144"/>
      <c r="DF243" s="144"/>
      <c r="DG243" s="144"/>
      <c r="DH243" s="144"/>
      <c r="DI243" s="144"/>
      <c r="DJ243" s="144"/>
      <c r="DK243" s="144"/>
      <c r="DL243" s="144"/>
      <c r="DM243" s="144"/>
      <c r="DN243" s="144"/>
      <c r="DO243" s="144"/>
      <c r="DP243" s="144"/>
      <c r="DQ243" s="144"/>
      <c r="DR243" s="144"/>
      <c r="DS243" s="144"/>
      <c r="DT243" s="144"/>
      <c r="DU243" s="144"/>
      <c r="DV243" s="144"/>
      <c r="DW243" s="144"/>
      <c r="DX243" s="144"/>
      <c r="DY243" s="144"/>
      <c r="DZ243" s="144"/>
      <c r="EA243" s="144"/>
      <c r="EB243" s="144"/>
      <c r="EC243" s="144"/>
      <c r="ED243" s="144"/>
      <c r="EE243" s="144"/>
      <c r="EF243" s="144"/>
      <c r="EG243" s="144"/>
      <c r="EH243" s="144"/>
      <c r="EI243" s="144"/>
      <c r="EJ243" s="144"/>
      <c r="EK243" s="144"/>
      <c r="EL243" s="144"/>
      <c r="EM243" s="144"/>
      <c r="EN243" s="144"/>
      <c r="EO243" s="144"/>
      <c r="EP243" s="144"/>
      <c r="EQ243" s="144"/>
      <c r="ER243" s="144"/>
      <c r="ES243" s="144"/>
      <c r="ET243" s="144"/>
      <c r="EU243" s="144"/>
      <c r="EV243" s="144"/>
      <c r="EW243" s="144"/>
      <c r="EX243" s="144"/>
      <c r="EY243" s="144"/>
      <c r="EZ243" s="144"/>
      <c r="FA243" s="144"/>
      <c r="FB243" s="144"/>
      <c r="FC243" s="144"/>
      <c r="FD243" s="144"/>
      <c r="FE243" s="144"/>
      <c r="FF243" s="144"/>
      <c r="FG243" s="144"/>
      <c r="FH243" s="144"/>
      <c r="FI243" s="144"/>
      <c r="FJ243" s="144"/>
      <c r="FK243" s="144"/>
      <c r="FL243" s="144"/>
      <c r="FM243" s="144"/>
      <c r="FN243" s="144"/>
      <c r="FO243" s="144"/>
      <c r="FP243" s="144"/>
      <c r="FQ243" s="144"/>
      <c r="FR243" s="144"/>
      <c r="FS243" s="144"/>
      <c r="FT243" s="144"/>
      <c r="FU243" s="144"/>
      <c r="FV243" s="144"/>
      <c r="FW243" s="144"/>
      <c r="FX243" s="144"/>
      <c r="FY243" s="144"/>
      <c r="FZ243" s="144"/>
      <c r="GA243" s="144"/>
      <c r="GB243" s="144"/>
      <c r="GC243" s="144"/>
      <c r="GD243" s="144"/>
      <c r="GE243" s="144"/>
      <c r="GF243" s="144"/>
      <c r="GG243" s="144"/>
      <c r="GH243" s="144"/>
      <c r="GI243" s="144"/>
      <c r="GJ243" s="144"/>
      <c r="GK243" s="144"/>
      <c r="GL243" s="144"/>
      <c r="GM243" s="144"/>
      <c r="GN243" s="144"/>
      <c r="GO243" s="144"/>
      <c r="GP243" s="144"/>
      <c r="GQ243" s="144"/>
      <c r="GR243" s="144"/>
      <c r="GS243" s="144"/>
      <c r="GT243" s="144"/>
      <c r="GU243" s="144"/>
      <c r="GV243" s="144"/>
      <c r="GW243" s="144"/>
      <c r="GX243" s="144"/>
      <c r="GY243" s="144"/>
      <c r="GZ243" s="144"/>
      <c r="HA243" s="144"/>
      <c r="HB243" s="144"/>
      <c r="HC243" s="144"/>
      <c r="HD243" s="144"/>
      <c r="HE243" s="144"/>
      <c r="HF243" s="144"/>
      <c r="HG243" s="144"/>
      <c r="HH243" s="144"/>
      <c r="HI243" s="144"/>
      <c r="HJ243" s="144"/>
      <c r="HK243" s="144"/>
      <c r="HL243" s="144"/>
      <c r="HM243" s="144"/>
      <c r="HN243" s="144"/>
      <c r="HO243" s="144"/>
      <c r="HP243" s="144"/>
      <c r="HQ243" s="144"/>
      <c r="HR243" s="144"/>
      <c r="HS243" s="144"/>
      <c r="HT243" s="144"/>
      <c r="HU243" s="144"/>
      <c r="HV243" s="144"/>
      <c r="HW243" s="144"/>
      <c r="HX243" s="144"/>
      <c r="HY243" s="144"/>
      <c r="HZ243" s="144"/>
      <c r="IA243" s="144"/>
      <c r="IB243" s="144"/>
      <c r="IC243" s="144"/>
      <c r="ID243" s="144"/>
      <c r="IE243" s="144"/>
      <c r="IF243" s="144"/>
      <c r="IG243" s="144"/>
      <c r="IH243" s="144"/>
      <c r="II243" s="144"/>
      <c r="IJ243" s="144"/>
      <c r="IK243" s="144"/>
      <c r="IL243" s="144"/>
      <c r="IM243" s="144"/>
      <c r="IN243" s="144"/>
      <c r="IO243" s="144"/>
      <c r="IP243" s="144"/>
      <c r="IQ243" s="144"/>
      <c r="IR243" s="144"/>
      <c r="IS243" s="144"/>
      <c r="IT243" s="144"/>
      <c r="IU243" s="144"/>
      <c r="IV243" s="144"/>
    </row>
    <row r="244" spans="1:256">
      <c r="A244" s="629"/>
      <c r="B244" s="632"/>
      <c r="C244" s="174" t="s">
        <v>2</v>
      </c>
      <c r="D244" s="176">
        <f>D242+D243</f>
        <v>2800000</v>
      </c>
      <c r="E244" s="177">
        <f t="shared" ref="E244:P244" si="102">E242+E243</f>
        <v>0</v>
      </c>
      <c r="F244" s="177">
        <f t="shared" si="102"/>
        <v>0</v>
      </c>
      <c r="G244" s="177">
        <f t="shared" si="102"/>
        <v>0</v>
      </c>
      <c r="H244" s="177">
        <f t="shared" si="102"/>
        <v>0</v>
      </c>
      <c r="I244" s="177">
        <f t="shared" si="102"/>
        <v>0</v>
      </c>
      <c r="J244" s="177">
        <f t="shared" si="102"/>
        <v>0</v>
      </c>
      <c r="K244" s="177">
        <f t="shared" si="102"/>
        <v>0</v>
      </c>
      <c r="L244" s="177">
        <f t="shared" si="102"/>
        <v>0</v>
      </c>
      <c r="M244" s="177">
        <f t="shared" si="102"/>
        <v>2800000</v>
      </c>
      <c r="N244" s="177">
        <f t="shared" si="102"/>
        <v>0</v>
      </c>
      <c r="O244" s="177">
        <f t="shared" si="102"/>
        <v>0</v>
      </c>
      <c r="P244" s="177">
        <f t="shared" si="102"/>
        <v>2800000</v>
      </c>
      <c r="Q244" s="178"/>
      <c r="R244" s="178"/>
      <c r="S244" s="178"/>
      <c r="T244" s="178"/>
      <c r="U244" s="178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  <c r="BI244" s="144"/>
      <c r="BJ244" s="144"/>
      <c r="BK244" s="144"/>
      <c r="BL244" s="144"/>
      <c r="BM244" s="144"/>
      <c r="BN244" s="144"/>
      <c r="BO244" s="144"/>
      <c r="BP244" s="144"/>
      <c r="BQ244" s="144"/>
      <c r="BR244" s="144"/>
      <c r="BS244" s="144"/>
      <c r="BT244" s="144"/>
      <c r="BU244" s="144"/>
      <c r="BV244" s="144"/>
      <c r="BW244" s="144"/>
      <c r="BX244" s="144"/>
      <c r="BY244" s="144"/>
      <c r="BZ244" s="144"/>
      <c r="CA244" s="144"/>
      <c r="CB244" s="144"/>
      <c r="CC244" s="144"/>
      <c r="CD244" s="144"/>
      <c r="CE244" s="144"/>
      <c r="CF244" s="144"/>
      <c r="CG244" s="144"/>
      <c r="CH244" s="144"/>
      <c r="CI244" s="144"/>
      <c r="CJ244" s="144"/>
      <c r="CK244" s="144"/>
      <c r="CL244" s="144"/>
      <c r="CM244" s="144"/>
      <c r="CN244" s="144"/>
      <c r="CO244" s="144"/>
      <c r="CP244" s="144"/>
      <c r="CQ244" s="144"/>
      <c r="CR244" s="144"/>
      <c r="CS244" s="144"/>
      <c r="CT244" s="144"/>
      <c r="CU244" s="144"/>
      <c r="CV244" s="144"/>
      <c r="CW244" s="144"/>
      <c r="CX244" s="144"/>
      <c r="CY244" s="144"/>
      <c r="CZ244" s="144"/>
      <c r="DA244" s="144"/>
      <c r="DB244" s="144"/>
      <c r="DC244" s="144"/>
      <c r="DD244" s="144"/>
      <c r="DE244" s="144"/>
      <c r="DF244" s="144"/>
      <c r="DG244" s="144"/>
      <c r="DH244" s="144"/>
      <c r="DI244" s="144"/>
      <c r="DJ244" s="144"/>
      <c r="DK244" s="144"/>
      <c r="DL244" s="144"/>
      <c r="DM244" s="144"/>
      <c r="DN244" s="144"/>
      <c r="DO244" s="144"/>
      <c r="DP244" s="144"/>
      <c r="DQ244" s="144"/>
      <c r="DR244" s="144"/>
      <c r="DS244" s="144"/>
      <c r="DT244" s="144"/>
      <c r="DU244" s="144"/>
      <c r="DV244" s="144"/>
      <c r="DW244" s="144"/>
      <c r="DX244" s="144"/>
      <c r="DY244" s="144"/>
      <c r="DZ244" s="144"/>
      <c r="EA244" s="144"/>
      <c r="EB244" s="144"/>
      <c r="EC244" s="144"/>
      <c r="ED244" s="144"/>
      <c r="EE244" s="144"/>
      <c r="EF244" s="144"/>
      <c r="EG244" s="144"/>
      <c r="EH244" s="144"/>
      <c r="EI244" s="144"/>
      <c r="EJ244" s="144"/>
      <c r="EK244" s="144"/>
      <c r="EL244" s="144"/>
      <c r="EM244" s="144"/>
      <c r="EN244" s="144"/>
      <c r="EO244" s="144"/>
      <c r="EP244" s="144"/>
      <c r="EQ244" s="144"/>
      <c r="ER244" s="144"/>
      <c r="ES244" s="144"/>
      <c r="ET244" s="144"/>
      <c r="EU244" s="144"/>
      <c r="EV244" s="144"/>
      <c r="EW244" s="144"/>
      <c r="EX244" s="144"/>
      <c r="EY244" s="144"/>
      <c r="EZ244" s="144"/>
      <c r="FA244" s="144"/>
      <c r="FB244" s="144"/>
      <c r="FC244" s="144"/>
      <c r="FD244" s="144"/>
      <c r="FE244" s="144"/>
      <c r="FF244" s="144"/>
      <c r="FG244" s="144"/>
      <c r="FH244" s="144"/>
      <c r="FI244" s="144"/>
      <c r="FJ244" s="144"/>
      <c r="FK244" s="144"/>
      <c r="FL244" s="144"/>
      <c r="FM244" s="144"/>
      <c r="FN244" s="144"/>
      <c r="FO244" s="144"/>
      <c r="FP244" s="144"/>
      <c r="FQ244" s="144"/>
      <c r="FR244" s="144"/>
      <c r="FS244" s="144"/>
      <c r="FT244" s="144"/>
      <c r="FU244" s="144"/>
      <c r="FV244" s="144"/>
      <c r="FW244" s="144"/>
      <c r="FX244" s="144"/>
      <c r="FY244" s="144"/>
      <c r="FZ244" s="144"/>
      <c r="GA244" s="144"/>
      <c r="GB244" s="144"/>
      <c r="GC244" s="144"/>
      <c r="GD244" s="144"/>
      <c r="GE244" s="144"/>
      <c r="GF244" s="144"/>
      <c r="GG244" s="144"/>
      <c r="GH244" s="144"/>
      <c r="GI244" s="144"/>
      <c r="GJ244" s="144"/>
      <c r="GK244" s="144"/>
      <c r="GL244" s="144"/>
      <c r="GM244" s="144"/>
      <c r="GN244" s="144"/>
      <c r="GO244" s="144"/>
      <c r="GP244" s="144"/>
      <c r="GQ244" s="144"/>
      <c r="GR244" s="144"/>
      <c r="GS244" s="144"/>
      <c r="GT244" s="144"/>
      <c r="GU244" s="144"/>
      <c r="GV244" s="144"/>
      <c r="GW244" s="144"/>
      <c r="GX244" s="144"/>
      <c r="GY244" s="144"/>
      <c r="GZ244" s="144"/>
      <c r="HA244" s="144"/>
      <c r="HB244" s="144"/>
      <c r="HC244" s="144"/>
      <c r="HD244" s="144"/>
      <c r="HE244" s="144"/>
      <c r="HF244" s="144"/>
      <c r="HG244" s="144"/>
      <c r="HH244" s="144"/>
      <c r="HI244" s="144"/>
      <c r="HJ244" s="144"/>
      <c r="HK244" s="144"/>
      <c r="HL244" s="144"/>
      <c r="HM244" s="144"/>
      <c r="HN244" s="144"/>
      <c r="HO244" s="144"/>
      <c r="HP244" s="144"/>
      <c r="HQ244" s="144"/>
      <c r="HR244" s="144"/>
      <c r="HS244" s="144"/>
      <c r="HT244" s="144"/>
      <c r="HU244" s="144"/>
      <c r="HV244" s="144"/>
      <c r="HW244" s="144"/>
      <c r="HX244" s="144"/>
      <c r="HY244" s="144"/>
      <c r="HZ244" s="144"/>
      <c r="IA244" s="144"/>
      <c r="IB244" s="144"/>
      <c r="IC244" s="144"/>
      <c r="ID244" s="144"/>
      <c r="IE244" s="144"/>
      <c r="IF244" s="144"/>
      <c r="IG244" s="144"/>
      <c r="IH244" s="144"/>
      <c r="II244" s="144"/>
      <c r="IJ244" s="144"/>
      <c r="IK244" s="144"/>
      <c r="IL244" s="144"/>
      <c r="IM244" s="144"/>
      <c r="IN244" s="144"/>
      <c r="IO244" s="144"/>
      <c r="IP244" s="144"/>
      <c r="IQ244" s="144"/>
      <c r="IR244" s="144"/>
      <c r="IS244" s="144"/>
      <c r="IT244" s="144"/>
      <c r="IU244" s="144"/>
      <c r="IV244" s="144"/>
    </row>
    <row r="245" spans="1:256" hidden="1">
      <c r="A245" s="627">
        <v>85148</v>
      </c>
      <c r="B245" s="630" t="s">
        <v>250</v>
      </c>
      <c r="C245" s="174" t="s">
        <v>0</v>
      </c>
      <c r="D245" s="176">
        <f>E245+M245</f>
        <v>6200000</v>
      </c>
      <c r="E245" s="177">
        <f>F245+I245+J245+K245+L245</f>
        <v>6200000</v>
      </c>
      <c r="F245" s="177">
        <f>G245+H245</f>
        <v>6200000</v>
      </c>
      <c r="G245" s="177">
        <v>0</v>
      </c>
      <c r="H245" s="177">
        <v>6200000</v>
      </c>
      <c r="I245" s="177">
        <v>0</v>
      </c>
      <c r="J245" s="177">
        <v>0</v>
      </c>
      <c r="K245" s="177">
        <v>0</v>
      </c>
      <c r="L245" s="177">
        <v>0</v>
      </c>
      <c r="M245" s="177">
        <f>N245+P245</f>
        <v>0</v>
      </c>
      <c r="N245" s="177">
        <v>0</v>
      </c>
      <c r="O245" s="177">
        <v>0</v>
      </c>
      <c r="P245" s="177">
        <v>0</v>
      </c>
      <c r="Q245" s="178"/>
      <c r="R245" s="178"/>
      <c r="S245" s="178"/>
      <c r="T245" s="178"/>
      <c r="U245" s="178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144"/>
      <c r="CI245" s="144"/>
      <c r="CJ245" s="144"/>
      <c r="CK245" s="144"/>
      <c r="CL245" s="144"/>
      <c r="CM245" s="144"/>
      <c r="CN245" s="144"/>
      <c r="CO245" s="144"/>
      <c r="CP245" s="144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  <c r="DE245" s="144"/>
      <c r="DF245" s="144"/>
      <c r="DG245" s="144"/>
      <c r="DH245" s="144"/>
      <c r="DI245" s="144"/>
      <c r="DJ245" s="144"/>
      <c r="DK245" s="144"/>
      <c r="DL245" s="144"/>
      <c r="DM245" s="144"/>
      <c r="DN245" s="144"/>
      <c r="DO245" s="144"/>
      <c r="DP245" s="144"/>
      <c r="DQ245" s="144"/>
      <c r="DR245" s="144"/>
      <c r="DS245" s="144"/>
      <c r="DT245" s="144"/>
      <c r="DU245" s="144"/>
      <c r="DV245" s="144"/>
      <c r="DW245" s="144"/>
      <c r="DX245" s="144"/>
      <c r="DY245" s="144"/>
      <c r="DZ245" s="144"/>
      <c r="EA245" s="144"/>
      <c r="EB245" s="144"/>
      <c r="EC245" s="144"/>
      <c r="ED245" s="144"/>
      <c r="EE245" s="144"/>
      <c r="EF245" s="144"/>
      <c r="EG245" s="144"/>
      <c r="EH245" s="144"/>
      <c r="EI245" s="144"/>
      <c r="EJ245" s="144"/>
      <c r="EK245" s="144"/>
      <c r="EL245" s="144"/>
      <c r="EM245" s="144"/>
      <c r="EN245" s="144"/>
      <c r="EO245" s="144"/>
      <c r="EP245" s="144"/>
      <c r="EQ245" s="144"/>
      <c r="ER245" s="144"/>
      <c r="ES245" s="144"/>
      <c r="ET245" s="144"/>
      <c r="EU245" s="144"/>
      <c r="EV245" s="144"/>
      <c r="EW245" s="144"/>
      <c r="EX245" s="144"/>
      <c r="EY245" s="144"/>
      <c r="EZ245" s="144"/>
      <c r="FA245" s="144"/>
      <c r="FB245" s="144"/>
      <c r="FC245" s="144"/>
      <c r="FD245" s="144"/>
      <c r="FE245" s="144"/>
      <c r="FF245" s="144"/>
      <c r="FG245" s="144"/>
      <c r="FH245" s="144"/>
      <c r="FI245" s="144"/>
      <c r="FJ245" s="144"/>
      <c r="FK245" s="144"/>
      <c r="FL245" s="144"/>
      <c r="FM245" s="144"/>
      <c r="FN245" s="144"/>
      <c r="FO245" s="144"/>
      <c r="FP245" s="144"/>
      <c r="FQ245" s="144"/>
      <c r="FR245" s="144"/>
      <c r="FS245" s="144"/>
      <c r="FT245" s="144"/>
      <c r="FU245" s="144"/>
      <c r="FV245" s="144"/>
      <c r="FW245" s="144"/>
      <c r="FX245" s="144"/>
      <c r="FY245" s="144"/>
      <c r="FZ245" s="144"/>
      <c r="GA245" s="144"/>
      <c r="GB245" s="144"/>
      <c r="GC245" s="144"/>
      <c r="GD245" s="144"/>
      <c r="GE245" s="144"/>
      <c r="GF245" s="144"/>
      <c r="GG245" s="144"/>
      <c r="GH245" s="144"/>
      <c r="GI245" s="144"/>
      <c r="GJ245" s="144"/>
      <c r="GK245" s="144"/>
      <c r="GL245" s="144"/>
      <c r="GM245" s="144"/>
      <c r="GN245" s="144"/>
      <c r="GO245" s="144"/>
      <c r="GP245" s="144"/>
      <c r="GQ245" s="144"/>
      <c r="GR245" s="144"/>
      <c r="GS245" s="144"/>
      <c r="GT245" s="144"/>
      <c r="GU245" s="144"/>
      <c r="GV245" s="144"/>
      <c r="GW245" s="144"/>
      <c r="GX245" s="144"/>
      <c r="GY245" s="144"/>
      <c r="GZ245" s="144"/>
      <c r="HA245" s="144"/>
      <c r="HB245" s="144"/>
      <c r="HC245" s="144"/>
      <c r="HD245" s="144"/>
      <c r="HE245" s="144"/>
      <c r="HF245" s="144"/>
      <c r="HG245" s="144"/>
      <c r="HH245" s="144"/>
      <c r="HI245" s="144"/>
      <c r="HJ245" s="144"/>
      <c r="HK245" s="144"/>
      <c r="HL245" s="144"/>
      <c r="HM245" s="144"/>
      <c r="HN245" s="144"/>
      <c r="HO245" s="144"/>
      <c r="HP245" s="144"/>
      <c r="HQ245" s="144"/>
      <c r="HR245" s="144"/>
      <c r="HS245" s="144"/>
      <c r="HT245" s="144"/>
      <c r="HU245" s="144"/>
      <c r="HV245" s="144"/>
      <c r="HW245" s="144"/>
      <c r="HX245" s="144"/>
      <c r="HY245" s="144"/>
      <c r="HZ245" s="144"/>
      <c r="IA245" s="144"/>
      <c r="IB245" s="144"/>
      <c r="IC245" s="144"/>
      <c r="ID245" s="144"/>
      <c r="IE245" s="144"/>
      <c r="IF245" s="144"/>
      <c r="IG245" s="144"/>
      <c r="IH245" s="144"/>
      <c r="II245" s="144"/>
      <c r="IJ245" s="144"/>
      <c r="IK245" s="144"/>
      <c r="IL245" s="144"/>
      <c r="IM245" s="144"/>
      <c r="IN245" s="144"/>
      <c r="IO245" s="144"/>
      <c r="IP245" s="144"/>
      <c r="IQ245" s="144"/>
      <c r="IR245" s="144"/>
      <c r="IS245" s="144"/>
      <c r="IT245" s="144"/>
      <c r="IU245" s="144"/>
      <c r="IV245" s="144"/>
    </row>
    <row r="246" spans="1:256" hidden="1">
      <c r="A246" s="628"/>
      <c r="B246" s="631"/>
      <c r="C246" s="174" t="s">
        <v>1</v>
      </c>
      <c r="D246" s="176">
        <f>E246+M246</f>
        <v>0</v>
      </c>
      <c r="E246" s="177">
        <f>F246+I246+J246+K246+L246</f>
        <v>0</v>
      </c>
      <c r="F246" s="177">
        <f>G246+H246</f>
        <v>0</v>
      </c>
      <c r="G246" s="177"/>
      <c r="H246" s="177"/>
      <c r="I246" s="177"/>
      <c r="J246" s="177"/>
      <c r="K246" s="177"/>
      <c r="L246" s="177"/>
      <c r="M246" s="177">
        <f>N246+P246</f>
        <v>0</v>
      </c>
      <c r="N246" s="177"/>
      <c r="O246" s="177"/>
      <c r="P246" s="177"/>
      <c r="Q246" s="178"/>
      <c r="R246" s="178"/>
      <c r="S246" s="178"/>
      <c r="T246" s="178"/>
      <c r="U246" s="178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  <c r="CH246" s="144"/>
      <c r="CI246" s="144"/>
      <c r="CJ246" s="144"/>
      <c r="CK246" s="144"/>
      <c r="CL246" s="144"/>
      <c r="CM246" s="144"/>
      <c r="CN246" s="144"/>
      <c r="CO246" s="144"/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  <c r="DE246" s="144"/>
      <c r="DF246" s="144"/>
      <c r="DG246" s="144"/>
      <c r="DH246" s="144"/>
      <c r="DI246" s="144"/>
      <c r="DJ246" s="144"/>
      <c r="DK246" s="144"/>
      <c r="DL246" s="144"/>
      <c r="DM246" s="144"/>
      <c r="DN246" s="144"/>
      <c r="DO246" s="144"/>
      <c r="DP246" s="144"/>
      <c r="DQ246" s="144"/>
      <c r="DR246" s="144"/>
      <c r="DS246" s="144"/>
      <c r="DT246" s="144"/>
      <c r="DU246" s="144"/>
      <c r="DV246" s="144"/>
      <c r="DW246" s="144"/>
      <c r="DX246" s="144"/>
      <c r="DY246" s="144"/>
      <c r="DZ246" s="144"/>
      <c r="EA246" s="144"/>
      <c r="EB246" s="144"/>
      <c r="EC246" s="144"/>
      <c r="ED246" s="144"/>
      <c r="EE246" s="144"/>
      <c r="EF246" s="144"/>
      <c r="EG246" s="144"/>
      <c r="EH246" s="144"/>
      <c r="EI246" s="144"/>
      <c r="EJ246" s="144"/>
      <c r="EK246" s="144"/>
      <c r="EL246" s="144"/>
      <c r="EM246" s="144"/>
      <c r="EN246" s="144"/>
      <c r="EO246" s="144"/>
      <c r="EP246" s="144"/>
      <c r="EQ246" s="144"/>
      <c r="ER246" s="144"/>
      <c r="ES246" s="144"/>
      <c r="ET246" s="144"/>
      <c r="EU246" s="144"/>
      <c r="EV246" s="144"/>
      <c r="EW246" s="144"/>
      <c r="EX246" s="144"/>
      <c r="EY246" s="144"/>
      <c r="EZ246" s="144"/>
      <c r="FA246" s="144"/>
      <c r="FB246" s="144"/>
      <c r="FC246" s="144"/>
      <c r="FD246" s="144"/>
      <c r="FE246" s="144"/>
      <c r="FF246" s="144"/>
      <c r="FG246" s="144"/>
      <c r="FH246" s="144"/>
      <c r="FI246" s="144"/>
      <c r="FJ246" s="144"/>
      <c r="FK246" s="144"/>
      <c r="FL246" s="144"/>
      <c r="FM246" s="144"/>
      <c r="FN246" s="144"/>
      <c r="FO246" s="144"/>
      <c r="FP246" s="144"/>
      <c r="FQ246" s="144"/>
      <c r="FR246" s="144"/>
      <c r="FS246" s="144"/>
      <c r="FT246" s="144"/>
      <c r="FU246" s="144"/>
      <c r="FV246" s="144"/>
      <c r="FW246" s="144"/>
      <c r="FX246" s="144"/>
      <c r="FY246" s="144"/>
      <c r="FZ246" s="144"/>
      <c r="GA246" s="144"/>
      <c r="GB246" s="144"/>
      <c r="GC246" s="144"/>
      <c r="GD246" s="144"/>
      <c r="GE246" s="144"/>
      <c r="GF246" s="144"/>
      <c r="GG246" s="144"/>
      <c r="GH246" s="144"/>
      <c r="GI246" s="144"/>
      <c r="GJ246" s="144"/>
      <c r="GK246" s="144"/>
      <c r="GL246" s="144"/>
      <c r="GM246" s="144"/>
      <c r="GN246" s="144"/>
      <c r="GO246" s="144"/>
      <c r="GP246" s="144"/>
      <c r="GQ246" s="144"/>
      <c r="GR246" s="144"/>
      <c r="GS246" s="144"/>
      <c r="GT246" s="144"/>
      <c r="GU246" s="144"/>
      <c r="GV246" s="144"/>
      <c r="GW246" s="144"/>
      <c r="GX246" s="144"/>
      <c r="GY246" s="144"/>
      <c r="GZ246" s="144"/>
      <c r="HA246" s="144"/>
      <c r="HB246" s="144"/>
      <c r="HC246" s="144"/>
      <c r="HD246" s="144"/>
      <c r="HE246" s="144"/>
      <c r="HF246" s="144"/>
      <c r="HG246" s="144"/>
      <c r="HH246" s="144"/>
      <c r="HI246" s="144"/>
      <c r="HJ246" s="144"/>
      <c r="HK246" s="144"/>
      <c r="HL246" s="144"/>
      <c r="HM246" s="144"/>
      <c r="HN246" s="144"/>
      <c r="HO246" s="144"/>
      <c r="HP246" s="144"/>
      <c r="HQ246" s="144"/>
      <c r="HR246" s="144"/>
      <c r="HS246" s="144"/>
      <c r="HT246" s="144"/>
      <c r="HU246" s="144"/>
      <c r="HV246" s="144"/>
      <c r="HW246" s="144"/>
      <c r="HX246" s="144"/>
      <c r="HY246" s="144"/>
      <c r="HZ246" s="144"/>
      <c r="IA246" s="144"/>
      <c r="IB246" s="144"/>
      <c r="IC246" s="144"/>
      <c r="ID246" s="144"/>
      <c r="IE246" s="144"/>
      <c r="IF246" s="144"/>
      <c r="IG246" s="144"/>
      <c r="IH246" s="144"/>
      <c r="II246" s="144"/>
      <c r="IJ246" s="144"/>
      <c r="IK246" s="144"/>
      <c r="IL246" s="144"/>
      <c r="IM246" s="144"/>
      <c r="IN246" s="144"/>
      <c r="IO246" s="144"/>
      <c r="IP246" s="144"/>
      <c r="IQ246" s="144"/>
      <c r="IR246" s="144"/>
      <c r="IS246" s="144"/>
      <c r="IT246" s="144"/>
      <c r="IU246" s="144"/>
      <c r="IV246" s="144"/>
    </row>
    <row r="247" spans="1:256" hidden="1">
      <c r="A247" s="629"/>
      <c r="B247" s="632"/>
      <c r="C247" s="174" t="s">
        <v>2</v>
      </c>
      <c r="D247" s="176">
        <f>D245+D246</f>
        <v>6200000</v>
      </c>
      <c r="E247" s="177">
        <f t="shared" ref="E247:P247" si="103">E245+E246</f>
        <v>6200000</v>
      </c>
      <c r="F247" s="177">
        <f t="shared" si="103"/>
        <v>6200000</v>
      </c>
      <c r="G247" s="177">
        <f t="shared" si="103"/>
        <v>0</v>
      </c>
      <c r="H247" s="177">
        <f t="shared" si="103"/>
        <v>6200000</v>
      </c>
      <c r="I247" s="177">
        <f t="shared" si="103"/>
        <v>0</v>
      </c>
      <c r="J247" s="177">
        <f t="shared" si="103"/>
        <v>0</v>
      </c>
      <c r="K247" s="177">
        <f t="shared" si="103"/>
        <v>0</v>
      </c>
      <c r="L247" s="177">
        <f t="shared" si="103"/>
        <v>0</v>
      </c>
      <c r="M247" s="177">
        <f t="shared" si="103"/>
        <v>0</v>
      </c>
      <c r="N247" s="177">
        <f t="shared" si="103"/>
        <v>0</v>
      </c>
      <c r="O247" s="177">
        <f t="shared" si="103"/>
        <v>0</v>
      </c>
      <c r="P247" s="177">
        <f t="shared" si="103"/>
        <v>0</v>
      </c>
      <c r="Q247" s="178"/>
      <c r="R247" s="178"/>
      <c r="S247" s="178"/>
      <c r="T247" s="178"/>
      <c r="U247" s="178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  <c r="CU247" s="144"/>
      <c r="CV247" s="144"/>
      <c r="CW247" s="144"/>
      <c r="CX247" s="144"/>
      <c r="CY247" s="144"/>
      <c r="CZ247" s="144"/>
      <c r="DA247" s="144"/>
      <c r="DB247" s="144"/>
      <c r="DC247" s="144"/>
      <c r="DD247" s="144"/>
      <c r="DE247" s="144"/>
      <c r="DF247" s="144"/>
      <c r="DG247" s="144"/>
      <c r="DH247" s="144"/>
      <c r="DI247" s="144"/>
      <c r="DJ247" s="144"/>
      <c r="DK247" s="144"/>
      <c r="DL247" s="144"/>
      <c r="DM247" s="144"/>
      <c r="DN247" s="144"/>
      <c r="DO247" s="144"/>
      <c r="DP247" s="144"/>
      <c r="DQ247" s="144"/>
      <c r="DR247" s="144"/>
      <c r="DS247" s="144"/>
      <c r="DT247" s="144"/>
      <c r="DU247" s="144"/>
      <c r="DV247" s="144"/>
      <c r="DW247" s="144"/>
      <c r="DX247" s="144"/>
      <c r="DY247" s="144"/>
      <c r="DZ247" s="144"/>
      <c r="EA247" s="144"/>
      <c r="EB247" s="144"/>
      <c r="EC247" s="144"/>
      <c r="ED247" s="144"/>
      <c r="EE247" s="144"/>
      <c r="EF247" s="144"/>
      <c r="EG247" s="144"/>
      <c r="EH247" s="144"/>
      <c r="EI247" s="144"/>
      <c r="EJ247" s="144"/>
      <c r="EK247" s="144"/>
      <c r="EL247" s="144"/>
      <c r="EM247" s="144"/>
      <c r="EN247" s="144"/>
      <c r="EO247" s="144"/>
      <c r="EP247" s="144"/>
      <c r="EQ247" s="144"/>
      <c r="ER247" s="144"/>
      <c r="ES247" s="144"/>
      <c r="ET247" s="144"/>
      <c r="EU247" s="144"/>
      <c r="EV247" s="144"/>
      <c r="EW247" s="144"/>
      <c r="EX247" s="144"/>
      <c r="EY247" s="144"/>
      <c r="EZ247" s="144"/>
      <c r="FA247" s="144"/>
      <c r="FB247" s="144"/>
      <c r="FC247" s="144"/>
      <c r="FD247" s="144"/>
      <c r="FE247" s="144"/>
      <c r="FF247" s="144"/>
      <c r="FG247" s="144"/>
      <c r="FH247" s="144"/>
      <c r="FI247" s="144"/>
      <c r="FJ247" s="144"/>
      <c r="FK247" s="144"/>
      <c r="FL247" s="144"/>
      <c r="FM247" s="144"/>
      <c r="FN247" s="144"/>
      <c r="FO247" s="144"/>
      <c r="FP247" s="144"/>
      <c r="FQ247" s="144"/>
      <c r="FR247" s="144"/>
      <c r="FS247" s="144"/>
      <c r="FT247" s="144"/>
      <c r="FU247" s="144"/>
      <c r="FV247" s="144"/>
      <c r="FW247" s="144"/>
      <c r="FX247" s="144"/>
      <c r="FY247" s="144"/>
      <c r="FZ247" s="144"/>
      <c r="GA247" s="144"/>
      <c r="GB247" s="144"/>
      <c r="GC247" s="144"/>
      <c r="GD247" s="144"/>
      <c r="GE247" s="144"/>
      <c r="GF247" s="144"/>
      <c r="GG247" s="144"/>
      <c r="GH247" s="144"/>
      <c r="GI247" s="144"/>
      <c r="GJ247" s="144"/>
      <c r="GK247" s="144"/>
      <c r="GL247" s="144"/>
      <c r="GM247" s="144"/>
      <c r="GN247" s="144"/>
      <c r="GO247" s="144"/>
      <c r="GP247" s="144"/>
      <c r="GQ247" s="144"/>
      <c r="GR247" s="144"/>
      <c r="GS247" s="144"/>
      <c r="GT247" s="144"/>
      <c r="GU247" s="144"/>
      <c r="GV247" s="144"/>
      <c r="GW247" s="144"/>
      <c r="GX247" s="144"/>
      <c r="GY247" s="144"/>
      <c r="GZ247" s="144"/>
      <c r="HA247" s="144"/>
      <c r="HB247" s="144"/>
      <c r="HC247" s="144"/>
      <c r="HD247" s="144"/>
      <c r="HE247" s="144"/>
      <c r="HF247" s="144"/>
      <c r="HG247" s="144"/>
      <c r="HH247" s="144"/>
      <c r="HI247" s="144"/>
      <c r="HJ247" s="144"/>
      <c r="HK247" s="144"/>
      <c r="HL247" s="144"/>
      <c r="HM247" s="144"/>
      <c r="HN247" s="144"/>
      <c r="HO247" s="144"/>
      <c r="HP247" s="144"/>
      <c r="HQ247" s="144"/>
      <c r="HR247" s="144"/>
      <c r="HS247" s="144"/>
      <c r="HT247" s="144"/>
      <c r="HU247" s="144"/>
      <c r="HV247" s="144"/>
      <c r="HW247" s="144"/>
      <c r="HX247" s="144"/>
      <c r="HY247" s="144"/>
      <c r="HZ247" s="144"/>
      <c r="IA247" s="144"/>
      <c r="IB247" s="144"/>
      <c r="IC247" s="144"/>
      <c r="ID247" s="144"/>
      <c r="IE247" s="144"/>
      <c r="IF247" s="144"/>
      <c r="IG247" s="144"/>
      <c r="IH247" s="144"/>
      <c r="II247" s="144"/>
      <c r="IJ247" s="144"/>
      <c r="IK247" s="144"/>
      <c r="IL247" s="144"/>
      <c r="IM247" s="144"/>
      <c r="IN247" s="144"/>
      <c r="IO247" s="144"/>
      <c r="IP247" s="144"/>
      <c r="IQ247" s="144"/>
      <c r="IR247" s="144"/>
      <c r="IS247" s="144"/>
      <c r="IT247" s="144"/>
      <c r="IU247" s="144"/>
      <c r="IV247" s="144"/>
    </row>
    <row r="248" spans="1:256" hidden="1">
      <c r="A248" s="627">
        <v>85149</v>
      </c>
      <c r="B248" s="630" t="s">
        <v>251</v>
      </c>
      <c r="C248" s="174" t="s">
        <v>0</v>
      </c>
      <c r="D248" s="176">
        <f>E248+M248</f>
        <v>2457066</v>
      </c>
      <c r="E248" s="177">
        <f>F248+I248+J248+K248+L248</f>
        <v>2457066</v>
      </c>
      <c r="F248" s="177">
        <f>G248+H248</f>
        <v>0</v>
      </c>
      <c r="G248" s="177">
        <v>0</v>
      </c>
      <c r="H248" s="177">
        <v>0</v>
      </c>
      <c r="I248" s="177">
        <v>1777975</v>
      </c>
      <c r="J248" s="177">
        <v>0</v>
      </c>
      <c r="K248" s="177">
        <v>679091</v>
      </c>
      <c r="L248" s="177">
        <v>0</v>
      </c>
      <c r="M248" s="177">
        <f>N248+P248</f>
        <v>0</v>
      </c>
      <c r="N248" s="177">
        <v>0</v>
      </c>
      <c r="O248" s="177">
        <v>0</v>
      </c>
      <c r="P248" s="177">
        <v>0</v>
      </c>
      <c r="Q248" s="178"/>
      <c r="R248" s="178"/>
      <c r="S248" s="178"/>
      <c r="T248" s="178"/>
      <c r="U248" s="178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  <c r="CH248" s="144"/>
      <c r="CI248" s="144"/>
      <c r="CJ248" s="144"/>
      <c r="CK248" s="144"/>
      <c r="CL248" s="144"/>
      <c r="CM248" s="144"/>
      <c r="CN248" s="144"/>
      <c r="CO248" s="144"/>
      <c r="CP248" s="144"/>
      <c r="CQ248" s="144"/>
      <c r="CR248" s="144"/>
      <c r="CS248" s="144"/>
      <c r="CT248" s="144"/>
      <c r="CU248" s="144"/>
      <c r="CV248" s="144"/>
      <c r="CW248" s="144"/>
      <c r="CX248" s="144"/>
      <c r="CY248" s="144"/>
      <c r="CZ248" s="144"/>
      <c r="DA248" s="144"/>
      <c r="DB248" s="144"/>
      <c r="DC248" s="144"/>
      <c r="DD248" s="144"/>
      <c r="DE248" s="144"/>
      <c r="DF248" s="144"/>
      <c r="DG248" s="144"/>
      <c r="DH248" s="144"/>
      <c r="DI248" s="144"/>
      <c r="DJ248" s="144"/>
      <c r="DK248" s="144"/>
      <c r="DL248" s="144"/>
      <c r="DM248" s="144"/>
      <c r="DN248" s="144"/>
      <c r="DO248" s="144"/>
      <c r="DP248" s="144"/>
      <c r="DQ248" s="144"/>
      <c r="DR248" s="144"/>
      <c r="DS248" s="144"/>
      <c r="DT248" s="144"/>
      <c r="DU248" s="144"/>
      <c r="DV248" s="144"/>
      <c r="DW248" s="144"/>
      <c r="DX248" s="144"/>
      <c r="DY248" s="144"/>
      <c r="DZ248" s="144"/>
      <c r="EA248" s="144"/>
      <c r="EB248" s="144"/>
      <c r="EC248" s="144"/>
      <c r="ED248" s="144"/>
      <c r="EE248" s="144"/>
      <c r="EF248" s="144"/>
      <c r="EG248" s="144"/>
      <c r="EH248" s="144"/>
      <c r="EI248" s="144"/>
      <c r="EJ248" s="144"/>
      <c r="EK248" s="144"/>
      <c r="EL248" s="144"/>
      <c r="EM248" s="144"/>
      <c r="EN248" s="144"/>
      <c r="EO248" s="144"/>
      <c r="EP248" s="144"/>
      <c r="EQ248" s="144"/>
      <c r="ER248" s="144"/>
      <c r="ES248" s="144"/>
      <c r="ET248" s="144"/>
      <c r="EU248" s="144"/>
      <c r="EV248" s="144"/>
      <c r="EW248" s="144"/>
      <c r="EX248" s="144"/>
      <c r="EY248" s="144"/>
      <c r="EZ248" s="144"/>
      <c r="FA248" s="144"/>
      <c r="FB248" s="144"/>
      <c r="FC248" s="144"/>
      <c r="FD248" s="144"/>
      <c r="FE248" s="144"/>
      <c r="FF248" s="144"/>
      <c r="FG248" s="144"/>
      <c r="FH248" s="144"/>
      <c r="FI248" s="144"/>
      <c r="FJ248" s="144"/>
      <c r="FK248" s="144"/>
      <c r="FL248" s="144"/>
      <c r="FM248" s="144"/>
      <c r="FN248" s="144"/>
      <c r="FO248" s="144"/>
      <c r="FP248" s="144"/>
      <c r="FQ248" s="144"/>
      <c r="FR248" s="144"/>
      <c r="FS248" s="144"/>
      <c r="FT248" s="144"/>
      <c r="FU248" s="144"/>
      <c r="FV248" s="144"/>
      <c r="FW248" s="144"/>
      <c r="FX248" s="144"/>
      <c r="FY248" s="144"/>
      <c r="FZ248" s="144"/>
      <c r="GA248" s="144"/>
      <c r="GB248" s="144"/>
      <c r="GC248" s="144"/>
      <c r="GD248" s="144"/>
      <c r="GE248" s="144"/>
      <c r="GF248" s="144"/>
      <c r="GG248" s="144"/>
      <c r="GH248" s="144"/>
      <c r="GI248" s="144"/>
      <c r="GJ248" s="144"/>
      <c r="GK248" s="144"/>
      <c r="GL248" s="144"/>
      <c r="GM248" s="144"/>
      <c r="GN248" s="144"/>
      <c r="GO248" s="144"/>
      <c r="GP248" s="144"/>
      <c r="GQ248" s="144"/>
      <c r="GR248" s="144"/>
      <c r="GS248" s="144"/>
      <c r="GT248" s="144"/>
      <c r="GU248" s="144"/>
      <c r="GV248" s="144"/>
      <c r="GW248" s="144"/>
      <c r="GX248" s="144"/>
      <c r="GY248" s="144"/>
      <c r="GZ248" s="144"/>
      <c r="HA248" s="144"/>
      <c r="HB248" s="144"/>
      <c r="HC248" s="144"/>
      <c r="HD248" s="144"/>
      <c r="HE248" s="144"/>
      <c r="HF248" s="144"/>
      <c r="HG248" s="144"/>
      <c r="HH248" s="144"/>
      <c r="HI248" s="144"/>
      <c r="HJ248" s="144"/>
      <c r="HK248" s="144"/>
      <c r="HL248" s="144"/>
      <c r="HM248" s="144"/>
      <c r="HN248" s="144"/>
      <c r="HO248" s="144"/>
      <c r="HP248" s="144"/>
      <c r="HQ248" s="144"/>
      <c r="HR248" s="144"/>
      <c r="HS248" s="144"/>
      <c r="HT248" s="144"/>
      <c r="HU248" s="144"/>
      <c r="HV248" s="144"/>
      <c r="HW248" s="144"/>
      <c r="HX248" s="144"/>
      <c r="HY248" s="144"/>
      <c r="HZ248" s="144"/>
      <c r="IA248" s="144"/>
      <c r="IB248" s="144"/>
      <c r="IC248" s="144"/>
      <c r="ID248" s="144"/>
      <c r="IE248" s="144"/>
      <c r="IF248" s="144"/>
      <c r="IG248" s="144"/>
      <c r="IH248" s="144"/>
      <c r="II248" s="144"/>
      <c r="IJ248" s="144"/>
      <c r="IK248" s="144"/>
      <c r="IL248" s="144"/>
      <c r="IM248" s="144"/>
      <c r="IN248" s="144"/>
      <c r="IO248" s="144"/>
      <c r="IP248" s="144"/>
      <c r="IQ248" s="144"/>
      <c r="IR248" s="144"/>
      <c r="IS248" s="144"/>
      <c r="IT248" s="144"/>
      <c r="IU248" s="144"/>
      <c r="IV248" s="144"/>
    </row>
    <row r="249" spans="1:256" hidden="1">
      <c r="A249" s="628"/>
      <c r="B249" s="631"/>
      <c r="C249" s="174" t="s">
        <v>1</v>
      </c>
      <c r="D249" s="176">
        <f>E249+M249</f>
        <v>0</v>
      </c>
      <c r="E249" s="177">
        <f>F249+I249+J249+K249+L249</f>
        <v>0</v>
      </c>
      <c r="F249" s="177">
        <f>G249+H249</f>
        <v>0</v>
      </c>
      <c r="G249" s="177"/>
      <c r="H249" s="177"/>
      <c r="I249" s="177"/>
      <c r="J249" s="177"/>
      <c r="K249" s="177"/>
      <c r="L249" s="177"/>
      <c r="M249" s="177">
        <f>N249+P249</f>
        <v>0</v>
      </c>
      <c r="N249" s="177"/>
      <c r="O249" s="177"/>
      <c r="P249" s="177"/>
      <c r="Q249" s="178"/>
      <c r="R249" s="178"/>
      <c r="S249" s="178"/>
      <c r="T249" s="178"/>
      <c r="U249" s="178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144"/>
      <c r="CV249" s="144"/>
      <c r="CW249" s="144"/>
      <c r="CX249" s="144"/>
      <c r="CY249" s="144"/>
      <c r="CZ249" s="144"/>
      <c r="DA249" s="144"/>
      <c r="DB249" s="144"/>
      <c r="DC249" s="144"/>
      <c r="DD249" s="144"/>
      <c r="DE249" s="144"/>
      <c r="DF249" s="144"/>
      <c r="DG249" s="144"/>
      <c r="DH249" s="144"/>
      <c r="DI249" s="144"/>
      <c r="DJ249" s="144"/>
      <c r="DK249" s="144"/>
      <c r="DL249" s="144"/>
      <c r="DM249" s="144"/>
      <c r="DN249" s="144"/>
      <c r="DO249" s="144"/>
      <c r="DP249" s="144"/>
      <c r="DQ249" s="144"/>
      <c r="DR249" s="144"/>
      <c r="DS249" s="144"/>
      <c r="DT249" s="144"/>
      <c r="DU249" s="144"/>
      <c r="DV249" s="144"/>
      <c r="DW249" s="144"/>
      <c r="DX249" s="144"/>
      <c r="DY249" s="144"/>
      <c r="DZ249" s="144"/>
      <c r="EA249" s="144"/>
      <c r="EB249" s="144"/>
      <c r="EC249" s="144"/>
      <c r="ED249" s="144"/>
      <c r="EE249" s="144"/>
      <c r="EF249" s="144"/>
      <c r="EG249" s="144"/>
      <c r="EH249" s="144"/>
      <c r="EI249" s="144"/>
      <c r="EJ249" s="144"/>
      <c r="EK249" s="144"/>
      <c r="EL249" s="144"/>
      <c r="EM249" s="144"/>
      <c r="EN249" s="144"/>
      <c r="EO249" s="144"/>
      <c r="EP249" s="144"/>
      <c r="EQ249" s="144"/>
      <c r="ER249" s="144"/>
      <c r="ES249" s="144"/>
      <c r="ET249" s="144"/>
      <c r="EU249" s="144"/>
      <c r="EV249" s="144"/>
      <c r="EW249" s="144"/>
      <c r="EX249" s="144"/>
      <c r="EY249" s="144"/>
      <c r="EZ249" s="144"/>
      <c r="FA249" s="144"/>
      <c r="FB249" s="144"/>
      <c r="FC249" s="144"/>
      <c r="FD249" s="144"/>
      <c r="FE249" s="144"/>
      <c r="FF249" s="144"/>
      <c r="FG249" s="144"/>
      <c r="FH249" s="144"/>
      <c r="FI249" s="144"/>
      <c r="FJ249" s="144"/>
      <c r="FK249" s="144"/>
      <c r="FL249" s="144"/>
      <c r="FM249" s="144"/>
      <c r="FN249" s="144"/>
      <c r="FO249" s="144"/>
      <c r="FP249" s="144"/>
      <c r="FQ249" s="144"/>
      <c r="FR249" s="144"/>
      <c r="FS249" s="144"/>
      <c r="FT249" s="144"/>
      <c r="FU249" s="144"/>
      <c r="FV249" s="144"/>
      <c r="FW249" s="144"/>
      <c r="FX249" s="144"/>
      <c r="FY249" s="144"/>
      <c r="FZ249" s="144"/>
      <c r="GA249" s="144"/>
      <c r="GB249" s="144"/>
      <c r="GC249" s="144"/>
      <c r="GD249" s="144"/>
      <c r="GE249" s="144"/>
      <c r="GF249" s="144"/>
      <c r="GG249" s="144"/>
      <c r="GH249" s="144"/>
      <c r="GI249" s="144"/>
      <c r="GJ249" s="144"/>
      <c r="GK249" s="144"/>
      <c r="GL249" s="144"/>
      <c r="GM249" s="144"/>
      <c r="GN249" s="144"/>
      <c r="GO249" s="144"/>
      <c r="GP249" s="144"/>
      <c r="GQ249" s="144"/>
      <c r="GR249" s="144"/>
      <c r="GS249" s="144"/>
      <c r="GT249" s="144"/>
      <c r="GU249" s="144"/>
      <c r="GV249" s="144"/>
      <c r="GW249" s="144"/>
      <c r="GX249" s="144"/>
      <c r="GY249" s="144"/>
      <c r="GZ249" s="144"/>
      <c r="HA249" s="144"/>
      <c r="HB249" s="144"/>
      <c r="HC249" s="144"/>
      <c r="HD249" s="144"/>
      <c r="HE249" s="144"/>
      <c r="HF249" s="144"/>
      <c r="HG249" s="144"/>
      <c r="HH249" s="144"/>
      <c r="HI249" s="144"/>
      <c r="HJ249" s="144"/>
      <c r="HK249" s="144"/>
      <c r="HL249" s="144"/>
      <c r="HM249" s="144"/>
      <c r="HN249" s="144"/>
      <c r="HO249" s="144"/>
      <c r="HP249" s="144"/>
      <c r="HQ249" s="144"/>
      <c r="HR249" s="144"/>
      <c r="HS249" s="144"/>
      <c r="HT249" s="144"/>
      <c r="HU249" s="144"/>
      <c r="HV249" s="144"/>
      <c r="HW249" s="144"/>
      <c r="HX249" s="144"/>
      <c r="HY249" s="144"/>
      <c r="HZ249" s="144"/>
      <c r="IA249" s="144"/>
      <c r="IB249" s="144"/>
      <c r="IC249" s="144"/>
      <c r="ID249" s="144"/>
      <c r="IE249" s="144"/>
      <c r="IF249" s="144"/>
      <c r="IG249" s="144"/>
      <c r="IH249" s="144"/>
      <c r="II249" s="144"/>
      <c r="IJ249" s="144"/>
      <c r="IK249" s="144"/>
      <c r="IL249" s="144"/>
      <c r="IM249" s="144"/>
      <c r="IN249" s="144"/>
      <c r="IO249" s="144"/>
      <c r="IP249" s="144"/>
      <c r="IQ249" s="144"/>
      <c r="IR249" s="144"/>
      <c r="IS249" s="144"/>
      <c r="IT249" s="144"/>
      <c r="IU249" s="144"/>
      <c r="IV249" s="144"/>
    </row>
    <row r="250" spans="1:256" hidden="1">
      <c r="A250" s="629"/>
      <c r="B250" s="632"/>
      <c r="C250" s="174" t="s">
        <v>2</v>
      </c>
      <c r="D250" s="176">
        <f>D248+D249</f>
        <v>2457066</v>
      </c>
      <c r="E250" s="177">
        <f t="shared" ref="E250:P250" si="104">E248+E249</f>
        <v>2457066</v>
      </c>
      <c r="F250" s="177">
        <f t="shared" si="104"/>
        <v>0</v>
      </c>
      <c r="G250" s="177">
        <f t="shared" si="104"/>
        <v>0</v>
      </c>
      <c r="H250" s="177">
        <f t="shared" si="104"/>
        <v>0</v>
      </c>
      <c r="I250" s="177">
        <f t="shared" si="104"/>
        <v>1777975</v>
      </c>
      <c r="J250" s="177">
        <f t="shared" si="104"/>
        <v>0</v>
      </c>
      <c r="K250" s="177">
        <f t="shared" si="104"/>
        <v>679091</v>
      </c>
      <c r="L250" s="177">
        <f t="shared" si="104"/>
        <v>0</v>
      </c>
      <c r="M250" s="177">
        <f t="shared" si="104"/>
        <v>0</v>
      </c>
      <c r="N250" s="177">
        <f t="shared" si="104"/>
        <v>0</v>
      </c>
      <c r="O250" s="177">
        <f t="shared" si="104"/>
        <v>0</v>
      </c>
      <c r="P250" s="177">
        <f t="shared" si="104"/>
        <v>0</v>
      </c>
      <c r="Q250" s="178"/>
      <c r="R250" s="178"/>
      <c r="S250" s="178"/>
      <c r="T250" s="178"/>
      <c r="U250" s="178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  <c r="CH250" s="144"/>
      <c r="CI250" s="144"/>
      <c r="CJ250" s="144"/>
      <c r="CK250" s="144"/>
      <c r="CL250" s="144"/>
      <c r="CM250" s="144"/>
      <c r="CN250" s="144"/>
      <c r="CO250" s="144"/>
      <c r="CP250" s="144"/>
      <c r="CQ250" s="144"/>
      <c r="CR250" s="144"/>
      <c r="CS250" s="144"/>
      <c r="CT250" s="144"/>
      <c r="CU250" s="144"/>
      <c r="CV250" s="144"/>
      <c r="CW250" s="144"/>
      <c r="CX250" s="144"/>
      <c r="CY250" s="144"/>
      <c r="CZ250" s="144"/>
      <c r="DA250" s="144"/>
      <c r="DB250" s="144"/>
      <c r="DC250" s="144"/>
      <c r="DD250" s="144"/>
      <c r="DE250" s="144"/>
      <c r="DF250" s="144"/>
      <c r="DG250" s="144"/>
      <c r="DH250" s="144"/>
      <c r="DI250" s="144"/>
      <c r="DJ250" s="144"/>
      <c r="DK250" s="144"/>
      <c r="DL250" s="144"/>
      <c r="DM250" s="144"/>
      <c r="DN250" s="144"/>
      <c r="DO250" s="144"/>
      <c r="DP250" s="144"/>
      <c r="DQ250" s="144"/>
      <c r="DR250" s="144"/>
      <c r="DS250" s="144"/>
      <c r="DT250" s="144"/>
      <c r="DU250" s="144"/>
      <c r="DV250" s="144"/>
      <c r="DW250" s="144"/>
      <c r="DX250" s="144"/>
      <c r="DY250" s="144"/>
      <c r="DZ250" s="144"/>
      <c r="EA250" s="144"/>
      <c r="EB250" s="144"/>
      <c r="EC250" s="144"/>
      <c r="ED250" s="144"/>
      <c r="EE250" s="144"/>
      <c r="EF250" s="144"/>
      <c r="EG250" s="144"/>
      <c r="EH250" s="144"/>
      <c r="EI250" s="144"/>
      <c r="EJ250" s="144"/>
      <c r="EK250" s="144"/>
      <c r="EL250" s="144"/>
      <c r="EM250" s="144"/>
      <c r="EN250" s="144"/>
      <c r="EO250" s="144"/>
      <c r="EP250" s="144"/>
      <c r="EQ250" s="144"/>
      <c r="ER250" s="144"/>
      <c r="ES250" s="144"/>
      <c r="ET250" s="144"/>
      <c r="EU250" s="144"/>
      <c r="EV250" s="144"/>
      <c r="EW250" s="144"/>
      <c r="EX250" s="144"/>
      <c r="EY250" s="144"/>
      <c r="EZ250" s="144"/>
      <c r="FA250" s="144"/>
      <c r="FB250" s="144"/>
      <c r="FC250" s="144"/>
      <c r="FD250" s="144"/>
      <c r="FE250" s="144"/>
      <c r="FF250" s="144"/>
      <c r="FG250" s="144"/>
      <c r="FH250" s="144"/>
      <c r="FI250" s="144"/>
      <c r="FJ250" s="144"/>
      <c r="FK250" s="144"/>
      <c r="FL250" s="144"/>
      <c r="FM250" s="144"/>
      <c r="FN250" s="144"/>
      <c r="FO250" s="144"/>
      <c r="FP250" s="144"/>
      <c r="FQ250" s="144"/>
      <c r="FR250" s="144"/>
      <c r="FS250" s="144"/>
      <c r="FT250" s="144"/>
      <c r="FU250" s="144"/>
      <c r="FV250" s="144"/>
      <c r="FW250" s="144"/>
      <c r="FX250" s="144"/>
      <c r="FY250" s="144"/>
      <c r="FZ250" s="144"/>
      <c r="GA250" s="144"/>
      <c r="GB250" s="144"/>
      <c r="GC250" s="144"/>
      <c r="GD250" s="144"/>
      <c r="GE250" s="144"/>
      <c r="GF250" s="144"/>
      <c r="GG250" s="144"/>
      <c r="GH250" s="144"/>
      <c r="GI250" s="144"/>
      <c r="GJ250" s="144"/>
      <c r="GK250" s="144"/>
      <c r="GL250" s="144"/>
      <c r="GM250" s="144"/>
      <c r="GN250" s="144"/>
      <c r="GO250" s="144"/>
      <c r="GP250" s="144"/>
      <c r="GQ250" s="144"/>
      <c r="GR250" s="144"/>
      <c r="GS250" s="144"/>
      <c r="GT250" s="144"/>
      <c r="GU250" s="144"/>
      <c r="GV250" s="144"/>
      <c r="GW250" s="144"/>
      <c r="GX250" s="144"/>
      <c r="GY250" s="144"/>
      <c r="GZ250" s="144"/>
      <c r="HA250" s="144"/>
      <c r="HB250" s="144"/>
      <c r="HC250" s="144"/>
      <c r="HD250" s="144"/>
      <c r="HE250" s="144"/>
      <c r="HF250" s="144"/>
      <c r="HG250" s="144"/>
      <c r="HH250" s="144"/>
      <c r="HI250" s="144"/>
      <c r="HJ250" s="144"/>
      <c r="HK250" s="144"/>
      <c r="HL250" s="144"/>
      <c r="HM250" s="144"/>
      <c r="HN250" s="144"/>
      <c r="HO250" s="144"/>
      <c r="HP250" s="144"/>
      <c r="HQ250" s="144"/>
      <c r="HR250" s="144"/>
      <c r="HS250" s="144"/>
      <c r="HT250" s="144"/>
      <c r="HU250" s="144"/>
      <c r="HV250" s="144"/>
      <c r="HW250" s="144"/>
      <c r="HX250" s="144"/>
      <c r="HY250" s="144"/>
      <c r="HZ250" s="144"/>
      <c r="IA250" s="144"/>
      <c r="IB250" s="144"/>
      <c r="IC250" s="144"/>
      <c r="ID250" s="144"/>
      <c r="IE250" s="144"/>
      <c r="IF250" s="144"/>
      <c r="IG250" s="144"/>
      <c r="IH250" s="144"/>
      <c r="II250" s="144"/>
      <c r="IJ250" s="144"/>
      <c r="IK250" s="144"/>
      <c r="IL250" s="144"/>
      <c r="IM250" s="144"/>
      <c r="IN250" s="144"/>
      <c r="IO250" s="144"/>
      <c r="IP250" s="144"/>
      <c r="IQ250" s="144"/>
      <c r="IR250" s="144"/>
      <c r="IS250" s="144"/>
      <c r="IT250" s="144"/>
      <c r="IU250" s="144"/>
      <c r="IV250" s="144"/>
    </row>
    <row r="251" spans="1:256" hidden="1">
      <c r="A251" s="627">
        <v>85153</v>
      </c>
      <c r="B251" s="630" t="s">
        <v>252</v>
      </c>
      <c r="C251" s="174" t="s">
        <v>0</v>
      </c>
      <c r="D251" s="176">
        <f>E251+M251</f>
        <v>480000</v>
      </c>
      <c r="E251" s="177">
        <f>F251+I251+J251+K251+L251</f>
        <v>480000</v>
      </c>
      <c r="F251" s="177">
        <f>G251+H251</f>
        <v>130000</v>
      </c>
      <c r="G251" s="177">
        <v>14000</v>
      </c>
      <c r="H251" s="177">
        <f>480000-364000</f>
        <v>116000</v>
      </c>
      <c r="I251" s="177">
        <v>350000</v>
      </c>
      <c r="J251" s="177">
        <v>0</v>
      </c>
      <c r="K251" s="177">
        <v>0</v>
      </c>
      <c r="L251" s="177">
        <v>0</v>
      </c>
      <c r="M251" s="177">
        <f>N251+P251</f>
        <v>0</v>
      </c>
      <c r="N251" s="177">
        <v>0</v>
      </c>
      <c r="O251" s="177">
        <v>0</v>
      </c>
      <c r="P251" s="177">
        <v>0</v>
      </c>
      <c r="Q251" s="178"/>
      <c r="R251" s="178"/>
      <c r="S251" s="178"/>
      <c r="T251" s="178"/>
      <c r="U251" s="178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  <c r="FL251" s="144"/>
      <c r="FM251" s="144"/>
      <c r="FN251" s="144"/>
      <c r="FO251" s="144"/>
      <c r="FP251" s="144"/>
      <c r="FQ251" s="144"/>
      <c r="FR251" s="144"/>
      <c r="FS251" s="144"/>
      <c r="FT251" s="144"/>
      <c r="FU251" s="144"/>
      <c r="FV251" s="144"/>
      <c r="FW251" s="144"/>
      <c r="FX251" s="144"/>
      <c r="FY251" s="144"/>
      <c r="FZ251" s="144"/>
      <c r="GA251" s="144"/>
      <c r="GB251" s="144"/>
      <c r="GC251" s="144"/>
      <c r="GD251" s="144"/>
      <c r="GE251" s="144"/>
      <c r="GF251" s="144"/>
      <c r="GG251" s="144"/>
      <c r="GH251" s="144"/>
      <c r="GI251" s="144"/>
      <c r="GJ251" s="144"/>
      <c r="GK251" s="144"/>
      <c r="GL251" s="144"/>
      <c r="GM251" s="144"/>
      <c r="GN251" s="144"/>
      <c r="GO251" s="144"/>
      <c r="GP251" s="144"/>
      <c r="GQ251" s="144"/>
      <c r="GR251" s="144"/>
      <c r="GS251" s="144"/>
      <c r="GT251" s="144"/>
      <c r="GU251" s="144"/>
      <c r="GV251" s="144"/>
      <c r="GW251" s="144"/>
      <c r="GX251" s="144"/>
      <c r="GY251" s="144"/>
      <c r="GZ251" s="144"/>
      <c r="HA251" s="144"/>
      <c r="HB251" s="144"/>
      <c r="HC251" s="144"/>
      <c r="HD251" s="144"/>
      <c r="HE251" s="144"/>
      <c r="HF251" s="144"/>
      <c r="HG251" s="144"/>
      <c r="HH251" s="144"/>
      <c r="HI251" s="144"/>
      <c r="HJ251" s="144"/>
      <c r="HK251" s="144"/>
      <c r="HL251" s="144"/>
      <c r="HM251" s="144"/>
      <c r="HN251" s="144"/>
      <c r="HO251" s="144"/>
      <c r="HP251" s="144"/>
      <c r="HQ251" s="144"/>
      <c r="HR251" s="144"/>
      <c r="HS251" s="144"/>
      <c r="HT251" s="144"/>
      <c r="HU251" s="144"/>
      <c r="HV251" s="144"/>
      <c r="HW251" s="144"/>
      <c r="HX251" s="144"/>
      <c r="HY251" s="144"/>
      <c r="HZ251" s="144"/>
      <c r="IA251" s="144"/>
      <c r="IB251" s="144"/>
      <c r="IC251" s="144"/>
      <c r="ID251" s="144"/>
      <c r="IE251" s="144"/>
      <c r="IF251" s="144"/>
      <c r="IG251" s="144"/>
      <c r="IH251" s="144"/>
      <c r="II251" s="144"/>
      <c r="IJ251" s="144"/>
      <c r="IK251" s="144"/>
      <c r="IL251" s="144"/>
      <c r="IM251" s="144"/>
      <c r="IN251" s="144"/>
      <c r="IO251" s="144"/>
      <c r="IP251" s="144"/>
      <c r="IQ251" s="144"/>
      <c r="IR251" s="144"/>
      <c r="IS251" s="144"/>
      <c r="IT251" s="144"/>
      <c r="IU251" s="144"/>
      <c r="IV251" s="144"/>
    </row>
    <row r="252" spans="1:256" hidden="1">
      <c r="A252" s="628"/>
      <c r="B252" s="631"/>
      <c r="C252" s="174" t="s">
        <v>1</v>
      </c>
      <c r="D252" s="176">
        <f>E252+M252</f>
        <v>0</v>
      </c>
      <c r="E252" s="177">
        <f>F252+I252+J252+K252+L252</f>
        <v>0</v>
      </c>
      <c r="F252" s="177">
        <f>G252+H252</f>
        <v>0</v>
      </c>
      <c r="G252" s="177"/>
      <c r="H252" s="177"/>
      <c r="I252" s="177"/>
      <c r="J252" s="177"/>
      <c r="K252" s="177"/>
      <c r="L252" s="177"/>
      <c r="M252" s="177">
        <f>N252+P252</f>
        <v>0</v>
      </c>
      <c r="N252" s="177"/>
      <c r="O252" s="177"/>
      <c r="P252" s="177"/>
      <c r="Q252" s="178"/>
      <c r="R252" s="178"/>
      <c r="S252" s="178"/>
      <c r="T252" s="178"/>
      <c r="U252" s="178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/>
      <c r="BR252" s="144"/>
      <c r="BS252" s="144"/>
      <c r="BT252" s="144"/>
      <c r="BU252" s="144"/>
      <c r="BV252" s="144"/>
      <c r="BW252" s="144"/>
      <c r="BX252" s="144"/>
      <c r="BY252" s="144"/>
      <c r="BZ252" s="144"/>
      <c r="CA252" s="144"/>
      <c r="CB252" s="144"/>
      <c r="CC252" s="144"/>
      <c r="CD252" s="144"/>
      <c r="CE252" s="144"/>
      <c r="CF252" s="144"/>
      <c r="CG252" s="144"/>
      <c r="CH252" s="144"/>
      <c r="CI252" s="144"/>
      <c r="CJ252" s="144"/>
      <c r="CK252" s="144"/>
      <c r="CL252" s="144"/>
      <c r="CM252" s="144"/>
      <c r="CN252" s="144"/>
      <c r="CO252" s="144"/>
      <c r="CP252" s="144"/>
      <c r="CQ252" s="144"/>
      <c r="CR252" s="144"/>
      <c r="CS252" s="144"/>
      <c r="CT252" s="144"/>
      <c r="CU252" s="144"/>
      <c r="CV252" s="144"/>
      <c r="CW252" s="144"/>
      <c r="CX252" s="144"/>
      <c r="CY252" s="144"/>
      <c r="CZ252" s="144"/>
      <c r="DA252" s="144"/>
      <c r="DB252" s="144"/>
      <c r="DC252" s="144"/>
      <c r="DD252" s="144"/>
      <c r="DE252" s="144"/>
      <c r="DF252" s="144"/>
      <c r="DG252" s="144"/>
      <c r="DH252" s="144"/>
      <c r="DI252" s="144"/>
      <c r="DJ252" s="144"/>
      <c r="DK252" s="144"/>
      <c r="DL252" s="144"/>
      <c r="DM252" s="144"/>
      <c r="DN252" s="144"/>
      <c r="DO252" s="144"/>
      <c r="DP252" s="144"/>
      <c r="DQ252" s="144"/>
      <c r="DR252" s="144"/>
      <c r="DS252" s="144"/>
      <c r="DT252" s="144"/>
      <c r="DU252" s="144"/>
      <c r="DV252" s="144"/>
      <c r="DW252" s="144"/>
      <c r="DX252" s="144"/>
      <c r="DY252" s="144"/>
      <c r="DZ252" s="144"/>
      <c r="EA252" s="144"/>
      <c r="EB252" s="144"/>
      <c r="EC252" s="144"/>
      <c r="ED252" s="144"/>
      <c r="EE252" s="144"/>
      <c r="EF252" s="144"/>
      <c r="EG252" s="144"/>
      <c r="EH252" s="144"/>
      <c r="EI252" s="144"/>
      <c r="EJ252" s="144"/>
      <c r="EK252" s="144"/>
      <c r="EL252" s="144"/>
      <c r="EM252" s="144"/>
      <c r="EN252" s="144"/>
      <c r="EO252" s="144"/>
      <c r="EP252" s="144"/>
      <c r="EQ252" s="144"/>
      <c r="ER252" s="144"/>
      <c r="ES252" s="144"/>
      <c r="ET252" s="144"/>
      <c r="EU252" s="144"/>
      <c r="EV252" s="144"/>
      <c r="EW252" s="144"/>
      <c r="EX252" s="144"/>
      <c r="EY252" s="144"/>
      <c r="EZ252" s="144"/>
      <c r="FA252" s="144"/>
      <c r="FB252" s="144"/>
      <c r="FC252" s="144"/>
      <c r="FD252" s="144"/>
      <c r="FE252" s="144"/>
      <c r="FF252" s="144"/>
      <c r="FG252" s="144"/>
      <c r="FH252" s="144"/>
      <c r="FI252" s="144"/>
      <c r="FJ252" s="144"/>
      <c r="FK252" s="144"/>
      <c r="FL252" s="144"/>
      <c r="FM252" s="144"/>
      <c r="FN252" s="144"/>
      <c r="FO252" s="144"/>
      <c r="FP252" s="144"/>
      <c r="FQ252" s="144"/>
      <c r="FR252" s="144"/>
      <c r="FS252" s="144"/>
      <c r="FT252" s="144"/>
      <c r="FU252" s="144"/>
      <c r="FV252" s="144"/>
      <c r="FW252" s="144"/>
      <c r="FX252" s="144"/>
      <c r="FY252" s="144"/>
      <c r="FZ252" s="144"/>
      <c r="GA252" s="144"/>
      <c r="GB252" s="144"/>
      <c r="GC252" s="144"/>
      <c r="GD252" s="144"/>
      <c r="GE252" s="144"/>
      <c r="GF252" s="144"/>
      <c r="GG252" s="144"/>
      <c r="GH252" s="144"/>
      <c r="GI252" s="144"/>
      <c r="GJ252" s="144"/>
      <c r="GK252" s="144"/>
      <c r="GL252" s="144"/>
      <c r="GM252" s="144"/>
      <c r="GN252" s="144"/>
      <c r="GO252" s="144"/>
      <c r="GP252" s="144"/>
      <c r="GQ252" s="144"/>
      <c r="GR252" s="144"/>
      <c r="GS252" s="144"/>
      <c r="GT252" s="144"/>
      <c r="GU252" s="144"/>
      <c r="GV252" s="144"/>
      <c r="GW252" s="144"/>
      <c r="GX252" s="144"/>
      <c r="GY252" s="144"/>
      <c r="GZ252" s="144"/>
      <c r="HA252" s="144"/>
      <c r="HB252" s="144"/>
      <c r="HC252" s="144"/>
      <c r="HD252" s="144"/>
      <c r="HE252" s="144"/>
      <c r="HF252" s="144"/>
      <c r="HG252" s="144"/>
      <c r="HH252" s="144"/>
      <c r="HI252" s="144"/>
      <c r="HJ252" s="144"/>
      <c r="HK252" s="144"/>
      <c r="HL252" s="144"/>
      <c r="HM252" s="144"/>
      <c r="HN252" s="144"/>
      <c r="HO252" s="144"/>
      <c r="HP252" s="144"/>
      <c r="HQ252" s="144"/>
      <c r="HR252" s="144"/>
      <c r="HS252" s="144"/>
      <c r="HT252" s="144"/>
      <c r="HU252" s="144"/>
      <c r="HV252" s="144"/>
      <c r="HW252" s="144"/>
      <c r="HX252" s="144"/>
      <c r="HY252" s="144"/>
      <c r="HZ252" s="144"/>
      <c r="IA252" s="144"/>
      <c r="IB252" s="144"/>
      <c r="IC252" s="144"/>
      <c r="ID252" s="144"/>
      <c r="IE252" s="144"/>
      <c r="IF252" s="144"/>
      <c r="IG252" s="144"/>
      <c r="IH252" s="144"/>
      <c r="II252" s="144"/>
      <c r="IJ252" s="144"/>
      <c r="IK252" s="144"/>
      <c r="IL252" s="144"/>
      <c r="IM252" s="144"/>
      <c r="IN252" s="144"/>
      <c r="IO252" s="144"/>
      <c r="IP252" s="144"/>
      <c r="IQ252" s="144"/>
      <c r="IR252" s="144"/>
      <c r="IS252" s="144"/>
      <c r="IT252" s="144"/>
      <c r="IU252" s="144"/>
      <c r="IV252" s="144"/>
    </row>
    <row r="253" spans="1:256" hidden="1">
      <c r="A253" s="629"/>
      <c r="B253" s="632"/>
      <c r="C253" s="174" t="s">
        <v>2</v>
      </c>
      <c r="D253" s="176">
        <f>D251+D252</f>
        <v>480000</v>
      </c>
      <c r="E253" s="177">
        <f t="shared" ref="E253:P253" si="105">E251+E252</f>
        <v>480000</v>
      </c>
      <c r="F253" s="177">
        <f t="shared" si="105"/>
        <v>130000</v>
      </c>
      <c r="G253" s="177">
        <f t="shared" si="105"/>
        <v>14000</v>
      </c>
      <c r="H253" s="177">
        <f t="shared" si="105"/>
        <v>116000</v>
      </c>
      <c r="I253" s="177">
        <f t="shared" si="105"/>
        <v>350000</v>
      </c>
      <c r="J253" s="177">
        <f t="shared" si="105"/>
        <v>0</v>
      </c>
      <c r="K253" s="177">
        <f t="shared" si="105"/>
        <v>0</v>
      </c>
      <c r="L253" s="177">
        <f t="shared" si="105"/>
        <v>0</v>
      </c>
      <c r="M253" s="177">
        <f t="shared" si="105"/>
        <v>0</v>
      </c>
      <c r="N253" s="177">
        <f t="shared" si="105"/>
        <v>0</v>
      </c>
      <c r="O253" s="177">
        <f t="shared" si="105"/>
        <v>0</v>
      </c>
      <c r="P253" s="177">
        <f t="shared" si="105"/>
        <v>0</v>
      </c>
      <c r="Q253" s="178"/>
      <c r="R253" s="178"/>
      <c r="S253" s="178"/>
      <c r="T253" s="178"/>
      <c r="U253" s="178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  <c r="DE253" s="144"/>
      <c r="DF253" s="144"/>
      <c r="DG253" s="144"/>
      <c r="DH253" s="144"/>
      <c r="DI253" s="144"/>
      <c r="DJ253" s="144"/>
      <c r="DK253" s="144"/>
      <c r="DL253" s="144"/>
      <c r="DM253" s="144"/>
      <c r="DN253" s="144"/>
      <c r="DO253" s="144"/>
      <c r="DP253" s="144"/>
      <c r="DQ253" s="144"/>
      <c r="DR253" s="144"/>
      <c r="DS253" s="144"/>
      <c r="DT253" s="144"/>
      <c r="DU253" s="144"/>
      <c r="DV253" s="144"/>
      <c r="DW253" s="144"/>
      <c r="DX253" s="144"/>
      <c r="DY253" s="144"/>
      <c r="DZ253" s="144"/>
      <c r="EA253" s="144"/>
      <c r="EB253" s="144"/>
      <c r="EC253" s="144"/>
      <c r="ED253" s="144"/>
      <c r="EE253" s="144"/>
      <c r="EF253" s="144"/>
      <c r="EG253" s="144"/>
      <c r="EH253" s="144"/>
      <c r="EI253" s="144"/>
      <c r="EJ253" s="144"/>
      <c r="EK253" s="144"/>
      <c r="EL253" s="144"/>
      <c r="EM253" s="144"/>
      <c r="EN253" s="144"/>
      <c r="EO253" s="144"/>
      <c r="EP253" s="144"/>
      <c r="EQ253" s="144"/>
      <c r="ER253" s="144"/>
      <c r="ES253" s="144"/>
      <c r="ET253" s="144"/>
      <c r="EU253" s="144"/>
      <c r="EV253" s="144"/>
      <c r="EW253" s="144"/>
      <c r="EX253" s="144"/>
      <c r="EY253" s="144"/>
      <c r="EZ253" s="144"/>
      <c r="FA253" s="144"/>
      <c r="FB253" s="144"/>
      <c r="FC253" s="144"/>
      <c r="FD253" s="144"/>
      <c r="FE253" s="144"/>
      <c r="FF253" s="144"/>
      <c r="FG253" s="144"/>
      <c r="FH253" s="144"/>
      <c r="FI253" s="144"/>
      <c r="FJ253" s="144"/>
      <c r="FK253" s="144"/>
      <c r="FL253" s="144"/>
      <c r="FM253" s="144"/>
      <c r="FN253" s="144"/>
      <c r="FO253" s="144"/>
      <c r="FP253" s="144"/>
      <c r="FQ253" s="144"/>
      <c r="FR253" s="144"/>
      <c r="FS253" s="144"/>
      <c r="FT253" s="144"/>
      <c r="FU253" s="144"/>
      <c r="FV253" s="144"/>
      <c r="FW253" s="144"/>
      <c r="FX253" s="144"/>
      <c r="FY253" s="144"/>
      <c r="FZ253" s="144"/>
      <c r="GA253" s="144"/>
      <c r="GB253" s="144"/>
      <c r="GC253" s="144"/>
      <c r="GD253" s="144"/>
      <c r="GE253" s="144"/>
      <c r="GF253" s="144"/>
      <c r="GG253" s="144"/>
      <c r="GH253" s="144"/>
      <c r="GI253" s="144"/>
      <c r="GJ253" s="144"/>
      <c r="GK253" s="144"/>
      <c r="GL253" s="144"/>
      <c r="GM253" s="144"/>
      <c r="GN253" s="144"/>
      <c r="GO253" s="144"/>
      <c r="GP253" s="144"/>
      <c r="GQ253" s="144"/>
      <c r="GR253" s="144"/>
      <c r="GS253" s="144"/>
      <c r="GT253" s="144"/>
      <c r="GU253" s="144"/>
      <c r="GV253" s="144"/>
      <c r="GW253" s="144"/>
      <c r="GX253" s="144"/>
      <c r="GY253" s="144"/>
      <c r="GZ253" s="144"/>
      <c r="HA253" s="144"/>
      <c r="HB253" s="144"/>
      <c r="HC253" s="144"/>
      <c r="HD253" s="144"/>
      <c r="HE253" s="144"/>
      <c r="HF253" s="144"/>
      <c r="HG253" s="144"/>
      <c r="HH253" s="144"/>
      <c r="HI253" s="144"/>
      <c r="HJ253" s="144"/>
      <c r="HK253" s="144"/>
      <c r="HL253" s="144"/>
      <c r="HM253" s="144"/>
      <c r="HN253" s="144"/>
      <c r="HO253" s="144"/>
      <c r="HP253" s="144"/>
      <c r="HQ253" s="144"/>
      <c r="HR253" s="144"/>
      <c r="HS253" s="144"/>
      <c r="HT253" s="144"/>
      <c r="HU253" s="144"/>
      <c r="HV253" s="144"/>
      <c r="HW253" s="144"/>
      <c r="HX253" s="144"/>
      <c r="HY253" s="144"/>
      <c r="HZ253" s="144"/>
      <c r="IA253" s="144"/>
      <c r="IB253" s="144"/>
      <c r="IC253" s="144"/>
      <c r="ID253" s="144"/>
      <c r="IE253" s="144"/>
      <c r="IF253" s="144"/>
      <c r="IG253" s="144"/>
      <c r="IH253" s="144"/>
      <c r="II253" s="144"/>
      <c r="IJ253" s="144"/>
      <c r="IK253" s="144"/>
      <c r="IL253" s="144"/>
      <c r="IM253" s="144"/>
      <c r="IN253" s="144"/>
      <c r="IO253" s="144"/>
      <c r="IP253" s="144"/>
      <c r="IQ253" s="144"/>
      <c r="IR253" s="144"/>
      <c r="IS253" s="144"/>
      <c r="IT253" s="144"/>
      <c r="IU253" s="144"/>
      <c r="IV253" s="144"/>
    </row>
    <row r="254" spans="1:256" hidden="1">
      <c r="A254" s="627">
        <v>85154</v>
      </c>
      <c r="B254" s="630" t="s">
        <v>253</v>
      </c>
      <c r="C254" s="174" t="s">
        <v>0</v>
      </c>
      <c r="D254" s="176">
        <f>E254+M254</f>
        <v>2225000</v>
      </c>
      <c r="E254" s="177">
        <f>F254+I254+J254+K254+L254</f>
        <v>1880000</v>
      </c>
      <c r="F254" s="177">
        <f>G254+H254</f>
        <v>125000</v>
      </c>
      <c r="G254" s="177">
        <v>3000</v>
      </c>
      <c r="H254" s="177">
        <f>2225000-2103000</f>
        <v>122000</v>
      </c>
      <c r="I254" s="177">
        <v>1755000</v>
      </c>
      <c r="J254" s="177">
        <v>0</v>
      </c>
      <c r="K254" s="177">
        <v>0</v>
      </c>
      <c r="L254" s="177">
        <v>0</v>
      </c>
      <c r="M254" s="177">
        <f>N254+P254</f>
        <v>345000</v>
      </c>
      <c r="N254" s="177">
        <v>345000</v>
      </c>
      <c r="O254" s="177">
        <v>0</v>
      </c>
      <c r="P254" s="177">
        <v>0</v>
      </c>
      <c r="Q254" s="178"/>
      <c r="R254" s="178"/>
      <c r="S254" s="178"/>
      <c r="T254" s="178"/>
      <c r="U254" s="178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4"/>
      <c r="DE254" s="144"/>
      <c r="DF254" s="144"/>
      <c r="DG254" s="144"/>
      <c r="DH254" s="144"/>
      <c r="DI254" s="144"/>
      <c r="DJ254" s="144"/>
      <c r="DK254" s="144"/>
      <c r="DL254" s="144"/>
      <c r="DM254" s="144"/>
      <c r="DN254" s="144"/>
      <c r="DO254" s="144"/>
      <c r="DP254" s="144"/>
      <c r="DQ254" s="144"/>
      <c r="DR254" s="144"/>
      <c r="DS254" s="144"/>
      <c r="DT254" s="144"/>
      <c r="DU254" s="144"/>
      <c r="DV254" s="144"/>
      <c r="DW254" s="144"/>
      <c r="DX254" s="144"/>
      <c r="DY254" s="144"/>
      <c r="DZ254" s="144"/>
      <c r="EA254" s="144"/>
      <c r="EB254" s="144"/>
      <c r="EC254" s="144"/>
      <c r="ED254" s="144"/>
      <c r="EE254" s="144"/>
      <c r="EF254" s="144"/>
      <c r="EG254" s="144"/>
      <c r="EH254" s="144"/>
      <c r="EI254" s="144"/>
      <c r="EJ254" s="144"/>
      <c r="EK254" s="144"/>
      <c r="EL254" s="144"/>
      <c r="EM254" s="144"/>
      <c r="EN254" s="144"/>
      <c r="EO254" s="144"/>
      <c r="EP254" s="144"/>
      <c r="EQ254" s="144"/>
      <c r="ER254" s="144"/>
      <c r="ES254" s="144"/>
      <c r="ET254" s="144"/>
      <c r="EU254" s="144"/>
      <c r="EV254" s="144"/>
      <c r="EW254" s="144"/>
      <c r="EX254" s="144"/>
      <c r="EY254" s="144"/>
      <c r="EZ254" s="144"/>
      <c r="FA254" s="144"/>
      <c r="FB254" s="144"/>
      <c r="FC254" s="144"/>
      <c r="FD254" s="144"/>
      <c r="FE254" s="144"/>
      <c r="FF254" s="144"/>
      <c r="FG254" s="144"/>
      <c r="FH254" s="144"/>
      <c r="FI254" s="144"/>
      <c r="FJ254" s="144"/>
      <c r="FK254" s="144"/>
      <c r="FL254" s="144"/>
      <c r="FM254" s="144"/>
      <c r="FN254" s="144"/>
      <c r="FO254" s="144"/>
      <c r="FP254" s="144"/>
      <c r="FQ254" s="144"/>
      <c r="FR254" s="144"/>
      <c r="FS254" s="144"/>
      <c r="FT254" s="144"/>
      <c r="FU254" s="144"/>
      <c r="FV254" s="144"/>
      <c r="FW254" s="144"/>
      <c r="FX254" s="144"/>
      <c r="FY254" s="144"/>
      <c r="FZ254" s="144"/>
      <c r="GA254" s="144"/>
      <c r="GB254" s="144"/>
      <c r="GC254" s="144"/>
      <c r="GD254" s="144"/>
      <c r="GE254" s="144"/>
      <c r="GF254" s="144"/>
      <c r="GG254" s="144"/>
      <c r="GH254" s="144"/>
      <c r="GI254" s="144"/>
      <c r="GJ254" s="144"/>
      <c r="GK254" s="144"/>
      <c r="GL254" s="144"/>
      <c r="GM254" s="144"/>
      <c r="GN254" s="144"/>
      <c r="GO254" s="144"/>
      <c r="GP254" s="144"/>
      <c r="GQ254" s="144"/>
      <c r="GR254" s="144"/>
      <c r="GS254" s="144"/>
      <c r="GT254" s="144"/>
      <c r="GU254" s="144"/>
      <c r="GV254" s="144"/>
      <c r="GW254" s="144"/>
      <c r="GX254" s="144"/>
      <c r="GY254" s="144"/>
      <c r="GZ254" s="144"/>
      <c r="HA254" s="144"/>
      <c r="HB254" s="144"/>
      <c r="HC254" s="144"/>
      <c r="HD254" s="144"/>
      <c r="HE254" s="144"/>
      <c r="HF254" s="144"/>
      <c r="HG254" s="144"/>
      <c r="HH254" s="144"/>
      <c r="HI254" s="144"/>
      <c r="HJ254" s="144"/>
      <c r="HK254" s="144"/>
      <c r="HL254" s="144"/>
      <c r="HM254" s="144"/>
      <c r="HN254" s="144"/>
      <c r="HO254" s="144"/>
      <c r="HP254" s="144"/>
      <c r="HQ254" s="144"/>
      <c r="HR254" s="144"/>
      <c r="HS254" s="144"/>
      <c r="HT254" s="144"/>
      <c r="HU254" s="144"/>
      <c r="HV254" s="144"/>
      <c r="HW254" s="144"/>
      <c r="HX254" s="144"/>
      <c r="HY254" s="144"/>
      <c r="HZ254" s="144"/>
      <c r="IA254" s="144"/>
      <c r="IB254" s="144"/>
      <c r="IC254" s="144"/>
      <c r="ID254" s="144"/>
      <c r="IE254" s="144"/>
      <c r="IF254" s="144"/>
      <c r="IG254" s="144"/>
      <c r="IH254" s="144"/>
      <c r="II254" s="144"/>
      <c r="IJ254" s="144"/>
      <c r="IK254" s="144"/>
      <c r="IL254" s="144"/>
      <c r="IM254" s="144"/>
      <c r="IN254" s="144"/>
      <c r="IO254" s="144"/>
      <c r="IP254" s="144"/>
      <c r="IQ254" s="144"/>
      <c r="IR254" s="144"/>
      <c r="IS254" s="144"/>
      <c r="IT254" s="144"/>
      <c r="IU254" s="144"/>
      <c r="IV254" s="144"/>
    </row>
    <row r="255" spans="1:256" hidden="1">
      <c r="A255" s="628"/>
      <c r="B255" s="631"/>
      <c r="C255" s="174" t="s">
        <v>1</v>
      </c>
      <c r="D255" s="176">
        <f>E255+M255</f>
        <v>0</v>
      </c>
      <c r="E255" s="177">
        <f>F255+I255+J255+K255+L255</f>
        <v>0</v>
      </c>
      <c r="F255" s="177">
        <f>G255+H255</f>
        <v>0</v>
      </c>
      <c r="G255" s="177"/>
      <c r="H255" s="177"/>
      <c r="I255" s="177"/>
      <c r="J255" s="177"/>
      <c r="K255" s="177"/>
      <c r="L255" s="177"/>
      <c r="M255" s="177">
        <f>N255+P255</f>
        <v>0</v>
      </c>
      <c r="N255" s="177"/>
      <c r="O255" s="177"/>
      <c r="P255" s="177"/>
      <c r="Q255" s="178"/>
      <c r="R255" s="178"/>
      <c r="S255" s="178"/>
      <c r="T255" s="178"/>
      <c r="U255" s="178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4"/>
      <c r="BZ255" s="144"/>
      <c r="CA255" s="144"/>
      <c r="CB255" s="144"/>
      <c r="CC255" s="144"/>
      <c r="CD255" s="144"/>
      <c r="CE255" s="144"/>
      <c r="CF255" s="144"/>
      <c r="CG255" s="144"/>
      <c r="CH255" s="144"/>
      <c r="CI255" s="144"/>
      <c r="CJ255" s="144"/>
      <c r="CK255" s="144"/>
      <c r="CL255" s="144"/>
      <c r="CM255" s="144"/>
      <c r="CN255" s="144"/>
      <c r="CO255" s="144"/>
      <c r="CP255" s="144"/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  <c r="DE255" s="144"/>
      <c r="DF255" s="144"/>
      <c r="DG255" s="144"/>
      <c r="DH255" s="144"/>
      <c r="DI255" s="144"/>
      <c r="DJ255" s="144"/>
      <c r="DK255" s="144"/>
      <c r="DL255" s="144"/>
      <c r="DM255" s="144"/>
      <c r="DN255" s="144"/>
      <c r="DO255" s="144"/>
      <c r="DP255" s="144"/>
      <c r="DQ255" s="144"/>
      <c r="DR255" s="144"/>
      <c r="DS255" s="144"/>
      <c r="DT255" s="144"/>
      <c r="DU255" s="144"/>
      <c r="DV255" s="144"/>
      <c r="DW255" s="144"/>
      <c r="DX255" s="144"/>
      <c r="DY255" s="144"/>
      <c r="DZ255" s="144"/>
      <c r="EA255" s="144"/>
      <c r="EB255" s="144"/>
      <c r="EC255" s="144"/>
      <c r="ED255" s="144"/>
      <c r="EE255" s="144"/>
      <c r="EF255" s="144"/>
      <c r="EG255" s="144"/>
      <c r="EH255" s="144"/>
      <c r="EI255" s="144"/>
      <c r="EJ255" s="144"/>
      <c r="EK255" s="144"/>
      <c r="EL255" s="144"/>
      <c r="EM255" s="144"/>
      <c r="EN255" s="144"/>
      <c r="EO255" s="144"/>
      <c r="EP255" s="144"/>
      <c r="EQ255" s="144"/>
      <c r="ER255" s="144"/>
      <c r="ES255" s="144"/>
      <c r="ET255" s="144"/>
      <c r="EU255" s="144"/>
      <c r="EV255" s="144"/>
      <c r="EW255" s="144"/>
      <c r="EX255" s="144"/>
      <c r="EY255" s="144"/>
      <c r="EZ255" s="144"/>
      <c r="FA255" s="144"/>
      <c r="FB255" s="144"/>
      <c r="FC255" s="144"/>
      <c r="FD255" s="144"/>
      <c r="FE255" s="144"/>
      <c r="FF255" s="144"/>
      <c r="FG255" s="144"/>
      <c r="FH255" s="144"/>
      <c r="FI255" s="144"/>
      <c r="FJ255" s="144"/>
      <c r="FK255" s="144"/>
      <c r="FL255" s="144"/>
      <c r="FM255" s="144"/>
      <c r="FN255" s="144"/>
      <c r="FO255" s="144"/>
      <c r="FP255" s="144"/>
      <c r="FQ255" s="144"/>
      <c r="FR255" s="144"/>
      <c r="FS255" s="144"/>
      <c r="FT255" s="144"/>
      <c r="FU255" s="144"/>
      <c r="FV255" s="144"/>
      <c r="FW255" s="144"/>
      <c r="FX255" s="144"/>
      <c r="FY255" s="144"/>
      <c r="FZ255" s="144"/>
      <c r="GA255" s="144"/>
      <c r="GB255" s="144"/>
      <c r="GC255" s="144"/>
      <c r="GD255" s="144"/>
      <c r="GE255" s="144"/>
      <c r="GF255" s="144"/>
      <c r="GG255" s="144"/>
      <c r="GH255" s="144"/>
      <c r="GI255" s="144"/>
      <c r="GJ255" s="144"/>
      <c r="GK255" s="144"/>
      <c r="GL255" s="144"/>
      <c r="GM255" s="144"/>
      <c r="GN255" s="144"/>
      <c r="GO255" s="144"/>
      <c r="GP255" s="144"/>
      <c r="GQ255" s="144"/>
      <c r="GR255" s="144"/>
      <c r="GS255" s="144"/>
      <c r="GT255" s="144"/>
      <c r="GU255" s="144"/>
      <c r="GV255" s="144"/>
      <c r="GW255" s="144"/>
      <c r="GX255" s="144"/>
      <c r="GY255" s="144"/>
      <c r="GZ255" s="144"/>
      <c r="HA255" s="144"/>
      <c r="HB255" s="144"/>
      <c r="HC255" s="144"/>
      <c r="HD255" s="144"/>
      <c r="HE255" s="144"/>
      <c r="HF255" s="144"/>
      <c r="HG255" s="144"/>
      <c r="HH255" s="144"/>
      <c r="HI255" s="144"/>
      <c r="HJ255" s="144"/>
      <c r="HK255" s="144"/>
      <c r="HL255" s="144"/>
      <c r="HM255" s="144"/>
      <c r="HN255" s="144"/>
      <c r="HO255" s="144"/>
      <c r="HP255" s="144"/>
      <c r="HQ255" s="144"/>
      <c r="HR255" s="144"/>
      <c r="HS255" s="144"/>
      <c r="HT255" s="144"/>
      <c r="HU255" s="144"/>
      <c r="HV255" s="144"/>
      <c r="HW255" s="144"/>
      <c r="HX255" s="144"/>
      <c r="HY255" s="144"/>
      <c r="HZ255" s="144"/>
      <c r="IA255" s="144"/>
      <c r="IB255" s="144"/>
      <c r="IC255" s="144"/>
      <c r="ID255" s="144"/>
      <c r="IE255" s="144"/>
      <c r="IF255" s="144"/>
      <c r="IG255" s="144"/>
      <c r="IH255" s="144"/>
      <c r="II255" s="144"/>
      <c r="IJ255" s="144"/>
      <c r="IK255" s="144"/>
      <c r="IL255" s="144"/>
      <c r="IM255" s="144"/>
      <c r="IN255" s="144"/>
      <c r="IO255" s="144"/>
      <c r="IP255" s="144"/>
      <c r="IQ255" s="144"/>
      <c r="IR255" s="144"/>
      <c r="IS255" s="144"/>
      <c r="IT255" s="144"/>
      <c r="IU255" s="144"/>
      <c r="IV255" s="144"/>
    </row>
    <row r="256" spans="1:256" hidden="1">
      <c r="A256" s="629"/>
      <c r="B256" s="632"/>
      <c r="C256" s="174" t="s">
        <v>2</v>
      </c>
      <c r="D256" s="176">
        <f>D254+D255</f>
        <v>2225000</v>
      </c>
      <c r="E256" s="177">
        <f t="shared" ref="E256:P256" si="106">E254+E255</f>
        <v>1880000</v>
      </c>
      <c r="F256" s="177">
        <f t="shared" si="106"/>
        <v>125000</v>
      </c>
      <c r="G256" s="177">
        <f t="shared" si="106"/>
        <v>3000</v>
      </c>
      <c r="H256" s="177">
        <f t="shared" si="106"/>
        <v>122000</v>
      </c>
      <c r="I256" s="177">
        <f t="shared" si="106"/>
        <v>1755000</v>
      </c>
      <c r="J256" s="177">
        <f t="shared" si="106"/>
        <v>0</v>
      </c>
      <c r="K256" s="177">
        <f t="shared" si="106"/>
        <v>0</v>
      </c>
      <c r="L256" s="177">
        <f t="shared" si="106"/>
        <v>0</v>
      </c>
      <c r="M256" s="177">
        <f t="shared" si="106"/>
        <v>345000</v>
      </c>
      <c r="N256" s="177">
        <f t="shared" si="106"/>
        <v>345000</v>
      </c>
      <c r="O256" s="177">
        <f t="shared" si="106"/>
        <v>0</v>
      </c>
      <c r="P256" s="177">
        <f t="shared" si="106"/>
        <v>0</v>
      </c>
      <c r="Q256" s="178"/>
      <c r="R256" s="178"/>
      <c r="S256" s="178"/>
      <c r="T256" s="178"/>
      <c r="U256" s="178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144"/>
      <c r="CI256" s="144"/>
      <c r="CJ256" s="144"/>
      <c r="CK256" s="144"/>
      <c r="CL256" s="144"/>
      <c r="CM256" s="144"/>
      <c r="CN256" s="144"/>
      <c r="CO256" s="144"/>
      <c r="CP256" s="144"/>
      <c r="CQ256" s="144"/>
      <c r="CR256" s="144"/>
      <c r="CS256" s="144"/>
      <c r="CT256" s="144"/>
      <c r="CU256" s="144"/>
      <c r="CV256" s="144"/>
      <c r="CW256" s="144"/>
      <c r="CX256" s="144"/>
      <c r="CY256" s="144"/>
      <c r="CZ256" s="144"/>
      <c r="DA256" s="144"/>
      <c r="DB256" s="144"/>
      <c r="DC256" s="144"/>
      <c r="DD256" s="144"/>
      <c r="DE256" s="144"/>
      <c r="DF256" s="144"/>
      <c r="DG256" s="144"/>
      <c r="DH256" s="144"/>
      <c r="DI256" s="144"/>
      <c r="DJ256" s="144"/>
      <c r="DK256" s="144"/>
      <c r="DL256" s="144"/>
      <c r="DM256" s="144"/>
      <c r="DN256" s="144"/>
      <c r="DO256" s="144"/>
      <c r="DP256" s="144"/>
      <c r="DQ256" s="144"/>
      <c r="DR256" s="144"/>
      <c r="DS256" s="144"/>
      <c r="DT256" s="144"/>
      <c r="DU256" s="144"/>
      <c r="DV256" s="144"/>
      <c r="DW256" s="144"/>
      <c r="DX256" s="144"/>
      <c r="DY256" s="144"/>
      <c r="DZ256" s="144"/>
      <c r="EA256" s="144"/>
      <c r="EB256" s="144"/>
      <c r="EC256" s="144"/>
      <c r="ED256" s="144"/>
      <c r="EE256" s="144"/>
      <c r="EF256" s="144"/>
      <c r="EG256" s="144"/>
      <c r="EH256" s="144"/>
      <c r="EI256" s="144"/>
      <c r="EJ256" s="144"/>
      <c r="EK256" s="144"/>
      <c r="EL256" s="144"/>
      <c r="EM256" s="144"/>
      <c r="EN256" s="144"/>
      <c r="EO256" s="144"/>
      <c r="EP256" s="144"/>
      <c r="EQ256" s="144"/>
      <c r="ER256" s="144"/>
      <c r="ES256" s="144"/>
      <c r="ET256" s="144"/>
      <c r="EU256" s="144"/>
      <c r="EV256" s="144"/>
      <c r="EW256" s="144"/>
      <c r="EX256" s="144"/>
      <c r="EY256" s="144"/>
      <c r="EZ256" s="144"/>
      <c r="FA256" s="144"/>
      <c r="FB256" s="144"/>
      <c r="FC256" s="144"/>
      <c r="FD256" s="144"/>
      <c r="FE256" s="144"/>
      <c r="FF256" s="144"/>
      <c r="FG256" s="144"/>
      <c r="FH256" s="144"/>
      <c r="FI256" s="144"/>
      <c r="FJ256" s="144"/>
      <c r="FK256" s="144"/>
      <c r="FL256" s="144"/>
      <c r="FM256" s="144"/>
      <c r="FN256" s="144"/>
      <c r="FO256" s="144"/>
      <c r="FP256" s="144"/>
      <c r="FQ256" s="144"/>
      <c r="FR256" s="144"/>
      <c r="FS256" s="144"/>
      <c r="FT256" s="144"/>
      <c r="FU256" s="144"/>
      <c r="FV256" s="144"/>
      <c r="FW256" s="144"/>
      <c r="FX256" s="144"/>
      <c r="FY256" s="144"/>
      <c r="FZ256" s="144"/>
      <c r="GA256" s="144"/>
      <c r="GB256" s="144"/>
      <c r="GC256" s="144"/>
      <c r="GD256" s="144"/>
      <c r="GE256" s="144"/>
      <c r="GF256" s="144"/>
      <c r="GG256" s="144"/>
      <c r="GH256" s="144"/>
      <c r="GI256" s="144"/>
      <c r="GJ256" s="144"/>
      <c r="GK256" s="144"/>
      <c r="GL256" s="144"/>
      <c r="GM256" s="144"/>
      <c r="GN256" s="144"/>
      <c r="GO256" s="144"/>
      <c r="GP256" s="144"/>
      <c r="GQ256" s="144"/>
      <c r="GR256" s="144"/>
      <c r="GS256" s="144"/>
      <c r="GT256" s="144"/>
      <c r="GU256" s="144"/>
      <c r="GV256" s="144"/>
      <c r="GW256" s="144"/>
      <c r="GX256" s="144"/>
      <c r="GY256" s="144"/>
      <c r="GZ256" s="144"/>
      <c r="HA256" s="144"/>
      <c r="HB256" s="144"/>
      <c r="HC256" s="144"/>
      <c r="HD256" s="144"/>
      <c r="HE256" s="144"/>
      <c r="HF256" s="144"/>
      <c r="HG256" s="144"/>
      <c r="HH256" s="144"/>
      <c r="HI256" s="144"/>
      <c r="HJ256" s="144"/>
      <c r="HK256" s="144"/>
      <c r="HL256" s="144"/>
      <c r="HM256" s="144"/>
      <c r="HN256" s="144"/>
      <c r="HO256" s="144"/>
      <c r="HP256" s="144"/>
      <c r="HQ256" s="144"/>
      <c r="HR256" s="144"/>
      <c r="HS256" s="144"/>
      <c r="HT256" s="144"/>
      <c r="HU256" s="144"/>
      <c r="HV256" s="144"/>
      <c r="HW256" s="144"/>
      <c r="HX256" s="144"/>
      <c r="HY256" s="144"/>
      <c r="HZ256" s="144"/>
      <c r="IA256" s="144"/>
      <c r="IB256" s="144"/>
      <c r="IC256" s="144"/>
      <c r="ID256" s="144"/>
      <c r="IE256" s="144"/>
      <c r="IF256" s="144"/>
      <c r="IG256" s="144"/>
      <c r="IH256" s="144"/>
      <c r="II256" s="144"/>
      <c r="IJ256" s="144"/>
      <c r="IK256" s="144"/>
      <c r="IL256" s="144"/>
      <c r="IM256" s="144"/>
      <c r="IN256" s="144"/>
      <c r="IO256" s="144"/>
      <c r="IP256" s="144"/>
      <c r="IQ256" s="144"/>
      <c r="IR256" s="144"/>
      <c r="IS256" s="144"/>
      <c r="IT256" s="144"/>
      <c r="IU256" s="144"/>
      <c r="IV256" s="144"/>
    </row>
    <row r="257" spans="1:256" hidden="1">
      <c r="A257" s="627">
        <v>85157</v>
      </c>
      <c r="B257" s="630" t="s">
        <v>254</v>
      </c>
      <c r="C257" s="174" t="s">
        <v>0</v>
      </c>
      <c r="D257" s="176">
        <f>E257+M257</f>
        <v>24591000</v>
      </c>
      <c r="E257" s="177">
        <f>F257+I257+J257+K257+L257</f>
        <v>24591000</v>
      </c>
      <c r="F257" s="177">
        <f>G257+H257</f>
        <v>24591000</v>
      </c>
      <c r="G257" s="177">
        <v>0</v>
      </c>
      <c r="H257" s="177">
        <v>24591000</v>
      </c>
      <c r="I257" s="177">
        <v>0</v>
      </c>
      <c r="J257" s="177">
        <v>0</v>
      </c>
      <c r="K257" s="177">
        <v>0</v>
      </c>
      <c r="L257" s="177">
        <v>0</v>
      </c>
      <c r="M257" s="177">
        <f>N257+P257</f>
        <v>0</v>
      </c>
      <c r="N257" s="177">
        <v>0</v>
      </c>
      <c r="O257" s="177">
        <v>0</v>
      </c>
      <c r="P257" s="177">
        <v>0</v>
      </c>
      <c r="Q257" s="178"/>
      <c r="R257" s="178"/>
      <c r="S257" s="178"/>
      <c r="T257" s="178"/>
      <c r="U257" s="178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  <c r="DE257" s="144"/>
      <c r="DF257" s="144"/>
      <c r="DG257" s="144"/>
      <c r="DH257" s="144"/>
      <c r="DI257" s="144"/>
      <c r="DJ257" s="144"/>
      <c r="DK257" s="144"/>
      <c r="DL257" s="144"/>
      <c r="DM257" s="144"/>
      <c r="DN257" s="144"/>
      <c r="DO257" s="144"/>
      <c r="DP257" s="144"/>
      <c r="DQ257" s="144"/>
      <c r="DR257" s="144"/>
      <c r="DS257" s="144"/>
      <c r="DT257" s="144"/>
      <c r="DU257" s="144"/>
      <c r="DV257" s="144"/>
      <c r="DW257" s="144"/>
      <c r="DX257" s="144"/>
      <c r="DY257" s="144"/>
      <c r="DZ257" s="144"/>
      <c r="EA257" s="144"/>
      <c r="EB257" s="144"/>
      <c r="EC257" s="144"/>
      <c r="ED257" s="144"/>
      <c r="EE257" s="144"/>
      <c r="EF257" s="144"/>
      <c r="EG257" s="144"/>
      <c r="EH257" s="144"/>
      <c r="EI257" s="144"/>
      <c r="EJ257" s="144"/>
      <c r="EK257" s="144"/>
      <c r="EL257" s="144"/>
      <c r="EM257" s="144"/>
      <c r="EN257" s="144"/>
      <c r="EO257" s="144"/>
      <c r="EP257" s="144"/>
      <c r="EQ257" s="144"/>
      <c r="ER257" s="144"/>
      <c r="ES257" s="144"/>
      <c r="ET257" s="144"/>
      <c r="EU257" s="144"/>
      <c r="EV257" s="144"/>
      <c r="EW257" s="144"/>
      <c r="EX257" s="144"/>
      <c r="EY257" s="144"/>
      <c r="EZ257" s="144"/>
      <c r="FA257" s="144"/>
      <c r="FB257" s="144"/>
      <c r="FC257" s="144"/>
      <c r="FD257" s="144"/>
      <c r="FE257" s="144"/>
      <c r="FF257" s="144"/>
      <c r="FG257" s="144"/>
      <c r="FH257" s="144"/>
      <c r="FI257" s="144"/>
      <c r="FJ257" s="144"/>
      <c r="FK257" s="144"/>
      <c r="FL257" s="144"/>
      <c r="FM257" s="144"/>
      <c r="FN257" s="144"/>
      <c r="FO257" s="144"/>
      <c r="FP257" s="144"/>
      <c r="FQ257" s="144"/>
      <c r="FR257" s="144"/>
      <c r="FS257" s="144"/>
      <c r="FT257" s="144"/>
      <c r="FU257" s="144"/>
      <c r="FV257" s="144"/>
      <c r="FW257" s="144"/>
      <c r="FX257" s="144"/>
      <c r="FY257" s="144"/>
      <c r="FZ257" s="144"/>
      <c r="GA257" s="144"/>
      <c r="GB257" s="144"/>
      <c r="GC257" s="144"/>
      <c r="GD257" s="144"/>
      <c r="GE257" s="144"/>
      <c r="GF257" s="144"/>
      <c r="GG257" s="144"/>
      <c r="GH257" s="144"/>
      <c r="GI257" s="144"/>
      <c r="GJ257" s="144"/>
      <c r="GK257" s="144"/>
      <c r="GL257" s="144"/>
      <c r="GM257" s="144"/>
      <c r="GN257" s="144"/>
      <c r="GO257" s="144"/>
      <c r="GP257" s="144"/>
      <c r="GQ257" s="144"/>
      <c r="GR257" s="144"/>
      <c r="GS257" s="144"/>
      <c r="GT257" s="144"/>
      <c r="GU257" s="144"/>
      <c r="GV257" s="144"/>
      <c r="GW257" s="144"/>
      <c r="GX257" s="144"/>
      <c r="GY257" s="144"/>
      <c r="GZ257" s="144"/>
      <c r="HA257" s="144"/>
      <c r="HB257" s="144"/>
      <c r="HC257" s="144"/>
      <c r="HD257" s="144"/>
      <c r="HE257" s="144"/>
      <c r="HF257" s="144"/>
      <c r="HG257" s="144"/>
      <c r="HH257" s="144"/>
      <c r="HI257" s="144"/>
      <c r="HJ257" s="144"/>
      <c r="HK257" s="144"/>
      <c r="HL257" s="144"/>
      <c r="HM257" s="144"/>
      <c r="HN257" s="144"/>
      <c r="HO257" s="144"/>
      <c r="HP257" s="144"/>
      <c r="HQ257" s="144"/>
      <c r="HR257" s="144"/>
      <c r="HS257" s="144"/>
      <c r="HT257" s="144"/>
      <c r="HU257" s="144"/>
      <c r="HV257" s="144"/>
      <c r="HW257" s="144"/>
      <c r="HX257" s="144"/>
      <c r="HY257" s="144"/>
      <c r="HZ257" s="144"/>
      <c r="IA257" s="144"/>
      <c r="IB257" s="144"/>
      <c r="IC257" s="144"/>
      <c r="ID257" s="144"/>
      <c r="IE257" s="144"/>
      <c r="IF257" s="144"/>
      <c r="IG257" s="144"/>
      <c r="IH257" s="144"/>
      <c r="II257" s="144"/>
      <c r="IJ257" s="144"/>
      <c r="IK257" s="144"/>
      <c r="IL257" s="144"/>
      <c r="IM257" s="144"/>
      <c r="IN257" s="144"/>
      <c r="IO257" s="144"/>
      <c r="IP257" s="144"/>
      <c r="IQ257" s="144"/>
      <c r="IR257" s="144"/>
      <c r="IS257" s="144"/>
      <c r="IT257" s="144"/>
      <c r="IU257" s="144"/>
      <c r="IV257" s="144"/>
    </row>
    <row r="258" spans="1:256" hidden="1">
      <c r="A258" s="628"/>
      <c r="B258" s="631"/>
      <c r="C258" s="174" t="s">
        <v>1</v>
      </c>
      <c r="D258" s="176">
        <f>E258+M258</f>
        <v>0</v>
      </c>
      <c r="E258" s="177">
        <f>F258+I258+J258+K258+L258</f>
        <v>0</v>
      </c>
      <c r="F258" s="177">
        <f>G258+H258</f>
        <v>0</v>
      </c>
      <c r="G258" s="177"/>
      <c r="H258" s="177"/>
      <c r="I258" s="177"/>
      <c r="J258" s="177"/>
      <c r="K258" s="177"/>
      <c r="L258" s="177"/>
      <c r="M258" s="177">
        <f>N258+P258</f>
        <v>0</v>
      </c>
      <c r="N258" s="177"/>
      <c r="O258" s="177"/>
      <c r="P258" s="177"/>
      <c r="Q258" s="178"/>
      <c r="R258" s="178"/>
      <c r="S258" s="178"/>
      <c r="T258" s="178"/>
      <c r="U258" s="178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  <c r="DE258" s="144"/>
      <c r="DF258" s="144"/>
      <c r="DG258" s="144"/>
      <c r="DH258" s="144"/>
      <c r="DI258" s="144"/>
      <c r="DJ258" s="144"/>
      <c r="DK258" s="144"/>
      <c r="DL258" s="144"/>
      <c r="DM258" s="144"/>
      <c r="DN258" s="144"/>
      <c r="DO258" s="144"/>
      <c r="DP258" s="144"/>
      <c r="DQ258" s="144"/>
      <c r="DR258" s="144"/>
      <c r="DS258" s="144"/>
      <c r="DT258" s="144"/>
      <c r="DU258" s="144"/>
      <c r="DV258" s="144"/>
      <c r="DW258" s="144"/>
      <c r="DX258" s="144"/>
      <c r="DY258" s="144"/>
      <c r="DZ258" s="144"/>
      <c r="EA258" s="144"/>
      <c r="EB258" s="144"/>
      <c r="EC258" s="144"/>
      <c r="ED258" s="144"/>
      <c r="EE258" s="144"/>
      <c r="EF258" s="144"/>
      <c r="EG258" s="144"/>
      <c r="EH258" s="144"/>
      <c r="EI258" s="144"/>
      <c r="EJ258" s="144"/>
      <c r="EK258" s="144"/>
      <c r="EL258" s="144"/>
      <c r="EM258" s="144"/>
      <c r="EN258" s="144"/>
      <c r="EO258" s="144"/>
      <c r="EP258" s="144"/>
      <c r="EQ258" s="144"/>
      <c r="ER258" s="144"/>
      <c r="ES258" s="144"/>
      <c r="ET258" s="144"/>
      <c r="EU258" s="144"/>
      <c r="EV258" s="144"/>
      <c r="EW258" s="144"/>
      <c r="EX258" s="144"/>
      <c r="EY258" s="144"/>
      <c r="EZ258" s="144"/>
      <c r="FA258" s="144"/>
      <c r="FB258" s="144"/>
      <c r="FC258" s="144"/>
      <c r="FD258" s="144"/>
      <c r="FE258" s="144"/>
      <c r="FF258" s="144"/>
      <c r="FG258" s="144"/>
      <c r="FH258" s="144"/>
      <c r="FI258" s="144"/>
      <c r="FJ258" s="144"/>
      <c r="FK258" s="144"/>
      <c r="FL258" s="144"/>
      <c r="FM258" s="144"/>
      <c r="FN258" s="144"/>
      <c r="FO258" s="144"/>
      <c r="FP258" s="144"/>
      <c r="FQ258" s="144"/>
      <c r="FR258" s="144"/>
      <c r="FS258" s="144"/>
      <c r="FT258" s="144"/>
      <c r="FU258" s="144"/>
      <c r="FV258" s="144"/>
      <c r="FW258" s="144"/>
      <c r="FX258" s="144"/>
      <c r="FY258" s="144"/>
      <c r="FZ258" s="144"/>
      <c r="GA258" s="144"/>
      <c r="GB258" s="144"/>
      <c r="GC258" s="144"/>
      <c r="GD258" s="144"/>
      <c r="GE258" s="144"/>
      <c r="GF258" s="144"/>
      <c r="GG258" s="144"/>
      <c r="GH258" s="144"/>
      <c r="GI258" s="144"/>
      <c r="GJ258" s="144"/>
      <c r="GK258" s="144"/>
      <c r="GL258" s="144"/>
      <c r="GM258" s="144"/>
      <c r="GN258" s="144"/>
      <c r="GO258" s="144"/>
      <c r="GP258" s="144"/>
      <c r="GQ258" s="144"/>
      <c r="GR258" s="144"/>
      <c r="GS258" s="144"/>
      <c r="GT258" s="144"/>
      <c r="GU258" s="144"/>
      <c r="GV258" s="144"/>
      <c r="GW258" s="144"/>
      <c r="GX258" s="144"/>
      <c r="GY258" s="144"/>
      <c r="GZ258" s="144"/>
      <c r="HA258" s="144"/>
      <c r="HB258" s="144"/>
      <c r="HC258" s="144"/>
      <c r="HD258" s="144"/>
      <c r="HE258" s="144"/>
      <c r="HF258" s="144"/>
      <c r="HG258" s="144"/>
      <c r="HH258" s="144"/>
      <c r="HI258" s="144"/>
      <c r="HJ258" s="144"/>
      <c r="HK258" s="144"/>
      <c r="HL258" s="144"/>
      <c r="HM258" s="144"/>
      <c r="HN258" s="144"/>
      <c r="HO258" s="144"/>
      <c r="HP258" s="144"/>
      <c r="HQ258" s="144"/>
      <c r="HR258" s="144"/>
      <c r="HS258" s="144"/>
      <c r="HT258" s="144"/>
      <c r="HU258" s="144"/>
      <c r="HV258" s="144"/>
      <c r="HW258" s="144"/>
      <c r="HX258" s="144"/>
      <c r="HY258" s="144"/>
      <c r="HZ258" s="144"/>
      <c r="IA258" s="144"/>
      <c r="IB258" s="144"/>
      <c r="IC258" s="144"/>
      <c r="ID258" s="144"/>
      <c r="IE258" s="144"/>
      <c r="IF258" s="144"/>
      <c r="IG258" s="144"/>
      <c r="IH258" s="144"/>
      <c r="II258" s="144"/>
      <c r="IJ258" s="144"/>
      <c r="IK258" s="144"/>
      <c r="IL258" s="144"/>
      <c r="IM258" s="144"/>
      <c r="IN258" s="144"/>
      <c r="IO258" s="144"/>
      <c r="IP258" s="144"/>
      <c r="IQ258" s="144"/>
      <c r="IR258" s="144"/>
      <c r="IS258" s="144"/>
      <c r="IT258" s="144"/>
      <c r="IU258" s="144"/>
      <c r="IV258" s="144"/>
    </row>
    <row r="259" spans="1:256" hidden="1">
      <c r="A259" s="629"/>
      <c r="B259" s="632"/>
      <c r="C259" s="174" t="s">
        <v>2</v>
      </c>
      <c r="D259" s="176">
        <f>D257+D258</f>
        <v>24591000</v>
      </c>
      <c r="E259" s="177">
        <f t="shared" ref="E259:P259" si="107">E257+E258</f>
        <v>24591000</v>
      </c>
      <c r="F259" s="177">
        <f t="shared" si="107"/>
        <v>24591000</v>
      </c>
      <c r="G259" s="177">
        <f t="shared" si="107"/>
        <v>0</v>
      </c>
      <c r="H259" s="177">
        <f t="shared" si="107"/>
        <v>24591000</v>
      </c>
      <c r="I259" s="177">
        <f t="shared" si="107"/>
        <v>0</v>
      </c>
      <c r="J259" s="177">
        <f t="shared" si="107"/>
        <v>0</v>
      </c>
      <c r="K259" s="177">
        <f t="shared" si="107"/>
        <v>0</v>
      </c>
      <c r="L259" s="177">
        <f t="shared" si="107"/>
        <v>0</v>
      </c>
      <c r="M259" s="177">
        <f t="shared" si="107"/>
        <v>0</v>
      </c>
      <c r="N259" s="177">
        <f t="shared" si="107"/>
        <v>0</v>
      </c>
      <c r="O259" s="177">
        <f t="shared" si="107"/>
        <v>0</v>
      </c>
      <c r="P259" s="177">
        <f t="shared" si="107"/>
        <v>0</v>
      </c>
      <c r="Q259" s="178"/>
      <c r="R259" s="178"/>
      <c r="S259" s="178"/>
      <c r="T259" s="178"/>
      <c r="U259" s="178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  <c r="DE259" s="144"/>
      <c r="DF259" s="144"/>
      <c r="DG259" s="144"/>
      <c r="DH259" s="144"/>
      <c r="DI259" s="144"/>
      <c r="DJ259" s="144"/>
      <c r="DK259" s="144"/>
      <c r="DL259" s="144"/>
      <c r="DM259" s="144"/>
      <c r="DN259" s="144"/>
      <c r="DO259" s="144"/>
      <c r="DP259" s="144"/>
      <c r="DQ259" s="144"/>
      <c r="DR259" s="144"/>
      <c r="DS259" s="144"/>
      <c r="DT259" s="144"/>
      <c r="DU259" s="144"/>
      <c r="DV259" s="144"/>
      <c r="DW259" s="144"/>
      <c r="DX259" s="144"/>
      <c r="DY259" s="144"/>
      <c r="DZ259" s="144"/>
      <c r="EA259" s="144"/>
      <c r="EB259" s="144"/>
      <c r="EC259" s="144"/>
      <c r="ED259" s="144"/>
      <c r="EE259" s="144"/>
      <c r="EF259" s="144"/>
      <c r="EG259" s="144"/>
      <c r="EH259" s="144"/>
      <c r="EI259" s="144"/>
      <c r="EJ259" s="144"/>
      <c r="EK259" s="144"/>
      <c r="EL259" s="144"/>
      <c r="EM259" s="144"/>
      <c r="EN259" s="144"/>
      <c r="EO259" s="144"/>
      <c r="EP259" s="144"/>
      <c r="EQ259" s="144"/>
      <c r="ER259" s="144"/>
      <c r="ES259" s="144"/>
      <c r="ET259" s="144"/>
      <c r="EU259" s="144"/>
      <c r="EV259" s="144"/>
      <c r="EW259" s="144"/>
      <c r="EX259" s="144"/>
      <c r="EY259" s="144"/>
      <c r="EZ259" s="144"/>
      <c r="FA259" s="144"/>
      <c r="FB259" s="144"/>
      <c r="FC259" s="144"/>
      <c r="FD259" s="144"/>
      <c r="FE259" s="144"/>
      <c r="FF259" s="144"/>
      <c r="FG259" s="144"/>
      <c r="FH259" s="144"/>
      <c r="FI259" s="144"/>
      <c r="FJ259" s="144"/>
      <c r="FK259" s="144"/>
      <c r="FL259" s="144"/>
      <c r="FM259" s="144"/>
      <c r="FN259" s="144"/>
      <c r="FO259" s="144"/>
      <c r="FP259" s="144"/>
      <c r="FQ259" s="144"/>
      <c r="FR259" s="144"/>
      <c r="FS259" s="144"/>
      <c r="FT259" s="144"/>
      <c r="FU259" s="144"/>
      <c r="FV259" s="144"/>
      <c r="FW259" s="144"/>
      <c r="FX259" s="144"/>
      <c r="FY259" s="144"/>
      <c r="FZ259" s="144"/>
      <c r="GA259" s="144"/>
      <c r="GB259" s="144"/>
      <c r="GC259" s="144"/>
      <c r="GD259" s="144"/>
      <c r="GE259" s="144"/>
      <c r="GF259" s="144"/>
      <c r="GG259" s="144"/>
      <c r="GH259" s="144"/>
      <c r="GI259" s="144"/>
      <c r="GJ259" s="144"/>
      <c r="GK259" s="144"/>
      <c r="GL259" s="144"/>
      <c r="GM259" s="144"/>
      <c r="GN259" s="144"/>
      <c r="GO259" s="144"/>
      <c r="GP259" s="144"/>
      <c r="GQ259" s="144"/>
      <c r="GR259" s="144"/>
      <c r="GS259" s="144"/>
      <c r="GT259" s="144"/>
      <c r="GU259" s="144"/>
      <c r="GV259" s="144"/>
      <c r="GW259" s="144"/>
      <c r="GX259" s="144"/>
      <c r="GY259" s="144"/>
      <c r="GZ259" s="144"/>
      <c r="HA259" s="144"/>
      <c r="HB259" s="144"/>
      <c r="HC259" s="144"/>
      <c r="HD259" s="144"/>
      <c r="HE259" s="144"/>
      <c r="HF259" s="144"/>
      <c r="HG259" s="144"/>
      <c r="HH259" s="144"/>
      <c r="HI259" s="144"/>
      <c r="HJ259" s="144"/>
      <c r="HK259" s="144"/>
      <c r="HL259" s="144"/>
      <c r="HM259" s="144"/>
      <c r="HN259" s="144"/>
      <c r="HO259" s="144"/>
      <c r="HP259" s="144"/>
      <c r="HQ259" s="144"/>
      <c r="HR259" s="144"/>
      <c r="HS259" s="144"/>
      <c r="HT259" s="144"/>
      <c r="HU259" s="144"/>
      <c r="HV259" s="144"/>
      <c r="HW259" s="144"/>
      <c r="HX259" s="144"/>
      <c r="HY259" s="144"/>
      <c r="HZ259" s="144"/>
      <c r="IA259" s="144"/>
      <c r="IB259" s="144"/>
      <c r="IC259" s="144"/>
      <c r="ID259" s="144"/>
      <c r="IE259" s="144"/>
      <c r="IF259" s="144"/>
      <c r="IG259" s="144"/>
      <c r="IH259" s="144"/>
      <c r="II259" s="144"/>
      <c r="IJ259" s="144"/>
      <c r="IK259" s="144"/>
      <c r="IL259" s="144"/>
      <c r="IM259" s="144"/>
      <c r="IN259" s="144"/>
      <c r="IO259" s="144"/>
      <c r="IP259" s="144"/>
      <c r="IQ259" s="144"/>
      <c r="IR259" s="144"/>
      <c r="IS259" s="144"/>
      <c r="IT259" s="144"/>
      <c r="IU259" s="144"/>
      <c r="IV259" s="144"/>
    </row>
    <row r="260" spans="1:256" hidden="1">
      <c r="A260" s="627" t="s">
        <v>255</v>
      </c>
      <c r="B260" s="630" t="s">
        <v>256</v>
      </c>
      <c r="C260" s="174" t="s">
        <v>0</v>
      </c>
      <c r="D260" s="176">
        <f>E260+M260</f>
        <v>1000000</v>
      </c>
      <c r="E260" s="177">
        <f>F260+I260+J260+K260+L260</f>
        <v>381091</v>
      </c>
      <c r="F260" s="177">
        <f>G260+H260</f>
        <v>381091</v>
      </c>
      <c r="G260" s="177">
        <v>0</v>
      </c>
      <c r="H260" s="177">
        <v>381091</v>
      </c>
      <c r="I260" s="177">
        <v>0</v>
      </c>
      <c r="J260" s="177">
        <v>0</v>
      </c>
      <c r="K260" s="177">
        <v>0</v>
      </c>
      <c r="L260" s="177">
        <v>0</v>
      </c>
      <c r="M260" s="177">
        <f>N260+P260</f>
        <v>618909</v>
      </c>
      <c r="N260" s="177">
        <v>618909</v>
      </c>
      <c r="O260" s="177">
        <v>0</v>
      </c>
      <c r="P260" s="177">
        <v>0</v>
      </c>
      <c r="Q260" s="178"/>
      <c r="R260" s="178"/>
      <c r="S260" s="178"/>
      <c r="T260" s="178"/>
      <c r="U260" s="178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  <c r="DE260" s="144"/>
      <c r="DF260" s="144"/>
      <c r="DG260" s="144"/>
      <c r="DH260" s="144"/>
      <c r="DI260" s="144"/>
      <c r="DJ260" s="144"/>
      <c r="DK260" s="144"/>
      <c r="DL260" s="144"/>
      <c r="DM260" s="144"/>
      <c r="DN260" s="144"/>
      <c r="DO260" s="144"/>
      <c r="DP260" s="144"/>
      <c r="DQ260" s="144"/>
      <c r="DR260" s="144"/>
      <c r="DS260" s="144"/>
      <c r="DT260" s="144"/>
      <c r="DU260" s="144"/>
      <c r="DV260" s="144"/>
      <c r="DW260" s="144"/>
      <c r="DX260" s="144"/>
      <c r="DY260" s="144"/>
      <c r="DZ260" s="144"/>
      <c r="EA260" s="144"/>
      <c r="EB260" s="144"/>
      <c r="EC260" s="144"/>
      <c r="ED260" s="144"/>
      <c r="EE260" s="144"/>
      <c r="EF260" s="144"/>
      <c r="EG260" s="144"/>
      <c r="EH260" s="144"/>
      <c r="EI260" s="144"/>
      <c r="EJ260" s="144"/>
      <c r="EK260" s="144"/>
      <c r="EL260" s="144"/>
      <c r="EM260" s="144"/>
      <c r="EN260" s="144"/>
      <c r="EO260" s="144"/>
      <c r="EP260" s="144"/>
      <c r="EQ260" s="144"/>
      <c r="ER260" s="144"/>
      <c r="ES260" s="144"/>
      <c r="ET260" s="144"/>
      <c r="EU260" s="144"/>
      <c r="EV260" s="144"/>
      <c r="EW260" s="144"/>
      <c r="EX260" s="144"/>
      <c r="EY260" s="144"/>
      <c r="EZ260" s="144"/>
      <c r="FA260" s="144"/>
      <c r="FB260" s="144"/>
      <c r="FC260" s="144"/>
      <c r="FD260" s="144"/>
      <c r="FE260" s="144"/>
      <c r="FF260" s="144"/>
      <c r="FG260" s="144"/>
      <c r="FH260" s="144"/>
      <c r="FI260" s="144"/>
      <c r="FJ260" s="144"/>
      <c r="FK260" s="144"/>
      <c r="FL260" s="144"/>
      <c r="FM260" s="144"/>
      <c r="FN260" s="144"/>
      <c r="FO260" s="144"/>
      <c r="FP260" s="144"/>
      <c r="FQ260" s="144"/>
      <c r="FR260" s="144"/>
      <c r="FS260" s="144"/>
      <c r="FT260" s="144"/>
      <c r="FU260" s="144"/>
      <c r="FV260" s="144"/>
      <c r="FW260" s="144"/>
      <c r="FX260" s="144"/>
      <c r="FY260" s="144"/>
      <c r="FZ260" s="144"/>
      <c r="GA260" s="144"/>
      <c r="GB260" s="144"/>
      <c r="GC260" s="144"/>
      <c r="GD260" s="144"/>
      <c r="GE260" s="144"/>
      <c r="GF260" s="144"/>
      <c r="GG260" s="144"/>
      <c r="GH260" s="144"/>
      <c r="GI260" s="144"/>
      <c r="GJ260" s="144"/>
      <c r="GK260" s="144"/>
      <c r="GL260" s="144"/>
      <c r="GM260" s="144"/>
      <c r="GN260" s="144"/>
      <c r="GO260" s="144"/>
      <c r="GP260" s="144"/>
      <c r="GQ260" s="144"/>
      <c r="GR260" s="144"/>
      <c r="GS260" s="144"/>
      <c r="GT260" s="144"/>
      <c r="GU260" s="144"/>
      <c r="GV260" s="144"/>
      <c r="GW260" s="144"/>
      <c r="GX260" s="144"/>
      <c r="GY260" s="144"/>
      <c r="GZ260" s="144"/>
      <c r="HA260" s="144"/>
      <c r="HB260" s="144"/>
      <c r="HC260" s="144"/>
      <c r="HD260" s="144"/>
      <c r="HE260" s="144"/>
      <c r="HF260" s="144"/>
      <c r="HG260" s="144"/>
      <c r="HH260" s="144"/>
      <c r="HI260" s="144"/>
      <c r="HJ260" s="144"/>
      <c r="HK260" s="144"/>
      <c r="HL260" s="144"/>
      <c r="HM260" s="144"/>
      <c r="HN260" s="144"/>
      <c r="HO260" s="144"/>
      <c r="HP260" s="144"/>
      <c r="HQ260" s="144"/>
      <c r="HR260" s="144"/>
      <c r="HS260" s="144"/>
      <c r="HT260" s="144"/>
      <c r="HU260" s="144"/>
      <c r="HV260" s="144"/>
      <c r="HW260" s="144"/>
      <c r="HX260" s="144"/>
      <c r="HY260" s="144"/>
      <c r="HZ260" s="144"/>
      <c r="IA260" s="144"/>
      <c r="IB260" s="144"/>
      <c r="IC260" s="144"/>
      <c r="ID260" s="144"/>
      <c r="IE260" s="144"/>
      <c r="IF260" s="144"/>
      <c r="IG260" s="144"/>
      <c r="IH260" s="144"/>
      <c r="II260" s="144"/>
      <c r="IJ260" s="144"/>
      <c r="IK260" s="144"/>
      <c r="IL260" s="144"/>
      <c r="IM260" s="144"/>
      <c r="IN260" s="144"/>
      <c r="IO260" s="144"/>
      <c r="IP260" s="144"/>
      <c r="IQ260" s="144"/>
      <c r="IR260" s="144"/>
      <c r="IS260" s="144"/>
      <c r="IT260" s="144"/>
      <c r="IU260" s="144"/>
      <c r="IV260" s="144"/>
    </row>
    <row r="261" spans="1:256" hidden="1">
      <c r="A261" s="628"/>
      <c r="B261" s="631"/>
      <c r="C261" s="174" t="s">
        <v>1</v>
      </c>
      <c r="D261" s="176">
        <f>E261+M261</f>
        <v>0</v>
      </c>
      <c r="E261" s="177">
        <f>F261+I261+J261+K261+L261</f>
        <v>0</v>
      </c>
      <c r="F261" s="177">
        <f>G261+H261</f>
        <v>0</v>
      </c>
      <c r="G261" s="177"/>
      <c r="H261" s="177"/>
      <c r="I261" s="177"/>
      <c r="J261" s="177"/>
      <c r="K261" s="177"/>
      <c r="L261" s="177"/>
      <c r="M261" s="177">
        <f>N261+P261</f>
        <v>0</v>
      </c>
      <c r="N261" s="177"/>
      <c r="O261" s="177"/>
      <c r="P261" s="177"/>
      <c r="Q261" s="178"/>
      <c r="R261" s="178"/>
      <c r="S261" s="178"/>
      <c r="T261" s="178"/>
      <c r="U261" s="178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  <c r="CQ261" s="144"/>
      <c r="CR261" s="144"/>
      <c r="CS261" s="144"/>
      <c r="CT261" s="144"/>
      <c r="CU261" s="144"/>
      <c r="CV261" s="144"/>
      <c r="CW261" s="144"/>
      <c r="CX261" s="144"/>
      <c r="CY261" s="144"/>
      <c r="CZ261" s="144"/>
      <c r="DA261" s="144"/>
      <c r="DB261" s="144"/>
      <c r="DC261" s="144"/>
      <c r="DD261" s="144"/>
      <c r="DE261" s="144"/>
      <c r="DF261" s="144"/>
      <c r="DG261" s="144"/>
      <c r="DH261" s="144"/>
      <c r="DI261" s="144"/>
      <c r="DJ261" s="144"/>
      <c r="DK261" s="144"/>
      <c r="DL261" s="144"/>
      <c r="DM261" s="144"/>
      <c r="DN261" s="144"/>
      <c r="DO261" s="144"/>
      <c r="DP261" s="144"/>
      <c r="DQ261" s="144"/>
      <c r="DR261" s="144"/>
      <c r="DS261" s="144"/>
      <c r="DT261" s="144"/>
      <c r="DU261" s="144"/>
      <c r="DV261" s="144"/>
      <c r="DW261" s="144"/>
      <c r="DX261" s="144"/>
      <c r="DY261" s="144"/>
      <c r="DZ261" s="144"/>
      <c r="EA261" s="144"/>
      <c r="EB261" s="144"/>
      <c r="EC261" s="144"/>
      <c r="ED261" s="144"/>
      <c r="EE261" s="144"/>
      <c r="EF261" s="144"/>
      <c r="EG261" s="144"/>
      <c r="EH261" s="144"/>
      <c r="EI261" s="144"/>
      <c r="EJ261" s="144"/>
      <c r="EK261" s="144"/>
      <c r="EL261" s="144"/>
      <c r="EM261" s="144"/>
      <c r="EN261" s="144"/>
      <c r="EO261" s="144"/>
      <c r="EP261" s="144"/>
      <c r="EQ261" s="144"/>
      <c r="ER261" s="144"/>
      <c r="ES261" s="144"/>
      <c r="ET261" s="144"/>
      <c r="EU261" s="144"/>
      <c r="EV261" s="144"/>
      <c r="EW261" s="144"/>
      <c r="EX261" s="144"/>
      <c r="EY261" s="144"/>
      <c r="EZ261" s="144"/>
      <c r="FA261" s="144"/>
      <c r="FB261" s="144"/>
      <c r="FC261" s="144"/>
      <c r="FD261" s="144"/>
      <c r="FE261" s="144"/>
      <c r="FF261" s="144"/>
      <c r="FG261" s="144"/>
      <c r="FH261" s="144"/>
      <c r="FI261" s="144"/>
      <c r="FJ261" s="144"/>
      <c r="FK261" s="144"/>
      <c r="FL261" s="144"/>
      <c r="FM261" s="144"/>
      <c r="FN261" s="144"/>
      <c r="FO261" s="144"/>
      <c r="FP261" s="144"/>
      <c r="FQ261" s="144"/>
      <c r="FR261" s="144"/>
      <c r="FS261" s="144"/>
      <c r="FT261" s="144"/>
      <c r="FU261" s="144"/>
      <c r="FV261" s="144"/>
      <c r="FW261" s="144"/>
      <c r="FX261" s="144"/>
      <c r="FY261" s="144"/>
      <c r="FZ261" s="144"/>
      <c r="GA261" s="144"/>
      <c r="GB261" s="144"/>
      <c r="GC261" s="144"/>
      <c r="GD261" s="144"/>
      <c r="GE261" s="144"/>
      <c r="GF261" s="144"/>
      <c r="GG261" s="144"/>
      <c r="GH261" s="144"/>
      <c r="GI261" s="144"/>
      <c r="GJ261" s="144"/>
      <c r="GK261" s="144"/>
      <c r="GL261" s="144"/>
      <c r="GM261" s="144"/>
      <c r="GN261" s="144"/>
      <c r="GO261" s="144"/>
      <c r="GP261" s="144"/>
      <c r="GQ261" s="144"/>
      <c r="GR261" s="144"/>
      <c r="GS261" s="144"/>
      <c r="GT261" s="144"/>
      <c r="GU261" s="144"/>
      <c r="GV261" s="144"/>
      <c r="GW261" s="144"/>
      <c r="GX261" s="144"/>
      <c r="GY261" s="144"/>
      <c r="GZ261" s="144"/>
      <c r="HA261" s="144"/>
      <c r="HB261" s="144"/>
      <c r="HC261" s="144"/>
      <c r="HD261" s="144"/>
      <c r="HE261" s="144"/>
      <c r="HF261" s="144"/>
      <c r="HG261" s="144"/>
      <c r="HH261" s="144"/>
      <c r="HI261" s="144"/>
      <c r="HJ261" s="144"/>
      <c r="HK261" s="144"/>
      <c r="HL261" s="144"/>
      <c r="HM261" s="144"/>
      <c r="HN261" s="144"/>
      <c r="HO261" s="144"/>
      <c r="HP261" s="144"/>
      <c r="HQ261" s="144"/>
      <c r="HR261" s="144"/>
      <c r="HS261" s="144"/>
      <c r="HT261" s="144"/>
      <c r="HU261" s="144"/>
      <c r="HV261" s="144"/>
      <c r="HW261" s="144"/>
      <c r="HX261" s="144"/>
      <c r="HY261" s="144"/>
      <c r="HZ261" s="144"/>
      <c r="IA261" s="144"/>
      <c r="IB261" s="144"/>
      <c r="IC261" s="144"/>
      <c r="ID261" s="144"/>
      <c r="IE261" s="144"/>
      <c r="IF261" s="144"/>
      <c r="IG261" s="144"/>
      <c r="IH261" s="144"/>
      <c r="II261" s="144"/>
      <c r="IJ261" s="144"/>
      <c r="IK261" s="144"/>
      <c r="IL261" s="144"/>
      <c r="IM261" s="144"/>
      <c r="IN261" s="144"/>
      <c r="IO261" s="144"/>
      <c r="IP261" s="144"/>
      <c r="IQ261" s="144"/>
      <c r="IR261" s="144"/>
      <c r="IS261" s="144"/>
      <c r="IT261" s="144"/>
      <c r="IU261" s="144"/>
      <c r="IV261" s="144"/>
    </row>
    <row r="262" spans="1:256" hidden="1">
      <c r="A262" s="629"/>
      <c r="B262" s="632"/>
      <c r="C262" s="174" t="s">
        <v>2</v>
      </c>
      <c r="D262" s="176">
        <f>D260+D261</f>
        <v>1000000</v>
      </c>
      <c r="E262" s="177">
        <f t="shared" ref="E262:P262" si="108">E260+E261</f>
        <v>381091</v>
      </c>
      <c r="F262" s="177">
        <f t="shared" si="108"/>
        <v>381091</v>
      </c>
      <c r="G262" s="177">
        <f t="shared" si="108"/>
        <v>0</v>
      </c>
      <c r="H262" s="177">
        <f t="shared" si="108"/>
        <v>381091</v>
      </c>
      <c r="I262" s="177">
        <f t="shared" si="108"/>
        <v>0</v>
      </c>
      <c r="J262" s="177">
        <f t="shared" si="108"/>
        <v>0</v>
      </c>
      <c r="K262" s="177">
        <f t="shared" si="108"/>
        <v>0</v>
      </c>
      <c r="L262" s="177">
        <f t="shared" si="108"/>
        <v>0</v>
      </c>
      <c r="M262" s="177">
        <f t="shared" si="108"/>
        <v>618909</v>
      </c>
      <c r="N262" s="177">
        <f t="shared" si="108"/>
        <v>618909</v>
      </c>
      <c r="O262" s="177">
        <f t="shared" si="108"/>
        <v>0</v>
      </c>
      <c r="P262" s="177">
        <f t="shared" si="108"/>
        <v>0</v>
      </c>
      <c r="Q262" s="178"/>
      <c r="R262" s="178"/>
      <c r="S262" s="178"/>
      <c r="T262" s="178"/>
      <c r="U262" s="178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  <c r="CQ262" s="144"/>
      <c r="CR262" s="144"/>
      <c r="CS262" s="144"/>
      <c r="CT262" s="144"/>
      <c r="CU262" s="144"/>
      <c r="CV262" s="144"/>
      <c r="CW262" s="144"/>
      <c r="CX262" s="144"/>
      <c r="CY262" s="144"/>
      <c r="CZ262" s="144"/>
      <c r="DA262" s="144"/>
      <c r="DB262" s="144"/>
      <c r="DC262" s="144"/>
      <c r="DD262" s="144"/>
      <c r="DE262" s="144"/>
      <c r="DF262" s="144"/>
      <c r="DG262" s="144"/>
      <c r="DH262" s="144"/>
      <c r="DI262" s="144"/>
      <c r="DJ262" s="144"/>
      <c r="DK262" s="144"/>
      <c r="DL262" s="144"/>
      <c r="DM262" s="144"/>
      <c r="DN262" s="144"/>
      <c r="DO262" s="144"/>
      <c r="DP262" s="144"/>
      <c r="DQ262" s="144"/>
      <c r="DR262" s="144"/>
      <c r="DS262" s="144"/>
      <c r="DT262" s="144"/>
      <c r="DU262" s="144"/>
      <c r="DV262" s="144"/>
      <c r="DW262" s="144"/>
      <c r="DX262" s="144"/>
      <c r="DY262" s="144"/>
      <c r="DZ262" s="144"/>
      <c r="EA262" s="144"/>
      <c r="EB262" s="144"/>
      <c r="EC262" s="144"/>
      <c r="ED262" s="144"/>
      <c r="EE262" s="144"/>
      <c r="EF262" s="144"/>
      <c r="EG262" s="144"/>
      <c r="EH262" s="144"/>
      <c r="EI262" s="144"/>
      <c r="EJ262" s="144"/>
      <c r="EK262" s="144"/>
      <c r="EL262" s="144"/>
      <c r="EM262" s="144"/>
      <c r="EN262" s="144"/>
      <c r="EO262" s="144"/>
      <c r="EP262" s="144"/>
      <c r="EQ262" s="144"/>
      <c r="ER262" s="144"/>
      <c r="ES262" s="144"/>
      <c r="ET262" s="144"/>
      <c r="EU262" s="144"/>
      <c r="EV262" s="144"/>
      <c r="EW262" s="144"/>
      <c r="EX262" s="144"/>
      <c r="EY262" s="144"/>
      <c r="EZ262" s="144"/>
      <c r="FA262" s="144"/>
      <c r="FB262" s="144"/>
      <c r="FC262" s="144"/>
      <c r="FD262" s="144"/>
      <c r="FE262" s="144"/>
      <c r="FF262" s="144"/>
      <c r="FG262" s="144"/>
      <c r="FH262" s="144"/>
      <c r="FI262" s="144"/>
      <c r="FJ262" s="144"/>
      <c r="FK262" s="144"/>
      <c r="FL262" s="144"/>
      <c r="FM262" s="144"/>
      <c r="FN262" s="144"/>
      <c r="FO262" s="144"/>
      <c r="FP262" s="144"/>
      <c r="FQ262" s="144"/>
      <c r="FR262" s="144"/>
      <c r="FS262" s="144"/>
      <c r="FT262" s="144"/>
      <c r="FU262" s="144"/>
      <c r="FV262" s="144"/>
      <c r="FW262" s="144"/>
      <c r="FX262" s="144"/>
      <c r="FY262" s="144"/>
      <c r="FZ262" s="144"/>
      <c r="GA262" s="144"/>
      <c r="GB262" s="144"/>
      <c r="GC262" s="144"/>
      <c r="GD262" s="144"/>
      <c r="GE262" s="144"/>
      <c r="GF262" s="144"/>
      <c r="GG262" s="144"/>
      <c r="GH262" s="144"/>
      <c r="GI262" s="144"/>
      <c r="GJ262" s="144"/>
      <c r="GK262" s="144"/>
      <c r="GL262" s="144"/>
      <c r="GM262" s="144"/>
      <c r="GN262" s="144"/>
      <c r="GO262" s="144"/>
      <c r="GP262" s="144"/>
      <c r="GQ262" s="144"/>
      <c r="GR262" s="144"/>
      <c r="GS262" s="144"/>
      <c r="GT262" s="144"/>
      <c r="GU262" s="144"/>
      <c r="GV262" s="144"/>
      <c r="GW262" s="144"/>
      <c r="GX262" s="144"/>
      <c r="GY262" s="144"/>
      <c r="GZ262" s="144"/>
      <c r="HA262" s="144"/>
      <c r="HB262" s="144"/>
      <c r="HC262" s="144"/>
      <c r="HD262" s="144"/>
      <c r="HE262" s="144"/>
      <c r="HF262" s="144"/>
      <c r="HG262" s="144"/>
      <c r="HH262" s="144"/>
      <c r="HI262" s="144"/>
      <c r="HJ262" s="144"/>
      <c r="HK262" s="144"/>
      <c r="HL262" s="144"/>
      <c r="HM262" s="144"/>
      <c r="HN262" s="144"/>
      <c r="HO262" s="144"/>
      <c r="HP262" s="144"/>
      <c r="HQ262" s="144"/>
      <c r="HR262" s="144"/>
      <c r="HS262" s="144"/>
      <c r="HT262" s="144"/>
      <c r="HU262" s="144"/>
      <c r="HV262" s="144"/>
      <c r="HW262" s="144"/>
      <c r="HX262" s="144"/>
      <c r="HY262" s="144"/>
      <c r="HZ262" s="144"/>
      <c r="IA262" s="144"/>
      <c r="IB262" s="144"/>
      <c r="IC262" s="144"/>
      <c r="ID262" s="144"/>
      <c r="IE262" s="144"/>
      <c r="IF262" s="144"/>
      <c r="IG262" s="144"/>
      <c r="IH262" s="144"/>
      <c r="II262" s="144"/>
      <c r="IJ262" s="144"/>
      <c r="IK262" s="144"/>
      <c r="IL262" s="144"/>
      <c r="IM262" s="144"/>
      <c r="IN262" s="144"/>
      <c r="IO262" s="144"/>
      <c r="IP262" s="144"/>
      <c r="IQ262" s="144"/>
      <c r="IR262" s="144"/>
      <c r="IS262" s="144"/>
      <c r="IT262" s="144"/>
      <c r="IU262" s="144"/>
      <c r="IV262" s="144"/>
    </row>
    <row r="263" spans="1:256">
      <c r="A263" s="627">
        <v>85195</v>
      </c>
      <c r="B263" s="630" t="s">
        <v>103</v>
      </c>
      <c r="C263" s="174" t="s">
        <v>0</v>
      </c>
      <c r="D263" s="176">
        <f>E263+M263</f>
        <v>35693402</v>
      </c>
      <c r="E263" s="177">
        <f>F263+I263+J263+K263+L263</f>
        <v>3193402</v>
      </c>
      <c r="F263" s="177">
        <f>G263+H263</f>
        <v>307025</v>
      </c>
      <c r="G263" s="177">
        <v>1000</v>
      </c>
      <c r="H263" s="177">
        <v>306025</v>
      </c>
      <c r="I263" s="177">
        <v>250000</v>
      </c>
      <c r="J263" s="177">
        <v>0</v>
      </c>
      <c r="K263" s="177">
        <v>2636377</v>
      </c>
      <c r="L263" s="177">
        <v>0</v>
      </c>
      <c r="M263" s="177">
        <f>N263+P263</f>
        <v>32500000</v>
      </c>
      <c r="N263" s="177">
        <v>0</v>
      </c>
      <c r="O263" s="177">
        <v>0</v>
      </c>
      <c r="P263" s="177">
        <v>32500000</v>
      </c>
      <c r="Q263" s="178"/>
      <c r="R263" s="178"/>
      <c r="S263" s="178"/>
      <c r="T263" s="178"/>
      <c r="U263" s="178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  <c r="DE263" s="144"/>
      <c r="DF263" s="144"/>
      <c r="DG263" s="144"/>
      <c r="DH263" s="144"/>
      <c r="DI263" s="144"/>
      <c r="DJ263" s="144"/>
      <c r="DK263" s="144"/>
      <c r="DL263" s="144"/>
      <c r="DM263" s="144"/>
      <c r="DN263" s="144"/>
      <c r="DO263" s="144"/>
      <c r="DP263" s="144"/>
      <c r="DQ263" s="144"/>
      <c r="DR263" s="144"/>
      <c r="DS263" s="144"/>
      <c r="DT263" s="144"/>
      <c r="DU263" s="144"/>
      <c r="DV263" s="144"/>
      <c r="DW263" s="144"/>
      <c r="DX263" s="144"/>
      <c r="DY263" s="144"/>
      <c r="DZ263" s="144"/>
      <c r="EA263" s="144"/>
      <c r="EB263" s="144"/>
      <c r="EC263" s="144"/>
      <c r="ED263" s="144"/>
      <c r="EE263" s="144"/>
      <c r="EF263" s="144"/>
      <c r="EG263" s="144"/>
      <c r="EH263" s="144"/>
      <c r="EI263" s="144"/>
      <c r="EJ263" s="144"/>
      <c r="EK263" s="144"/>
      <c r="EL263" s="144"/>
      <c r="EM263" s="144"/>
      <c r="EN263" s="144"/>
      <c r="EO263" s="144"/>
      <c r="EP263" s="144"/>
      <c r="EQ263" s="144"/>
      <c r="ER263" s="144"/>
      <c r="ES263" s="144"/>
      <c r="ET263" s="144"/>
      <c r="EU263" s="144"/>
      <c r="EV263" s="144"/>
      <c r="EW263" s="144"/>
      <c r="EX263" s="144"/>
      <c r="EY263" s="144"/>
      <c r="EZ263" s="144"/>
      <c r="FA263" s="144"/>
      <c r="FB263" s="144"/>
      <c r="FC263" s="144"/>
      <c r="FD263" s="144"/>
      <c r="FE263" s="144"/>
      <c r="FF263" s="144"/>
      <c r="FG263" s="144"/>
      <c r="FH263" s="144"/>
      <c r="FI263" s="144"/>
      <c r="FJ263" s="144"/>
      <c r="FK263" s="144"/>
      <c r="FL263" s="144"/>
      <c r="FM263" s="144"/>
      <c r="FN263" s="144"/>
      <c r="FO263" s="144"/>
      <c r="FP263" s="144"/>
      <c r="FQ263" s="144"/>
      <c r="FR263" s="144"/>
      <c r="FS263" s="144"/>
      <c r="FT263" s="144"/>
      <c r="FU263" s="144"/>
      <c r="FV263" s="144"/>
      <c r="FW263" s="144"/>
      <c r="FX263" s="144"/>
      <c r="FY263" s="144"/>
      <c r="FZ263" s="144"/>
      <c r="GA263" s="144"/>
      <c r="GB263" s="144"/>
      <c r="GC263" s="144"/>
      <c r="GD263" s="144"/>
      <c r="GE263" s="144"/>
      <c r="GF263" s="144"/>
      <c r="GG263" s="144"/>
      <c r="GH263" s="144"/>
      <c r="GI263" s="144"/>
      <c r="GJ263" s="144"/>
      <c r="GK263" s="144"/>
      <c r="GL263" s="144"/>
      <c r="GM263" s="144"/>
      <c r="GN263" s="144"/>
      <c r="GO263" s="144"/>
      <c r="GP263" s="144"/>
      <c r="GQ263" s="144"/>
      <c r="GR263" s="144"/>
      <c r="GS263" s="144"/>
      <c r="GT263" s="144"/>
      <c r="GU263" s="144"/>
      <c r="GV263" s="144"/>
      <c r="GW263" s="144"/>
      <c r="GX263" s="144"/>
      <c r="GY263" s="144"/>
      <c r="GZ263" s="144"/>
      <c r="HA263" s="144"/>
      <c r="HB263" s="144"/>
      <c r="HC263" s="144"/>
      <c r="HD263" s="144"/>
      <c r="HE263" s="144"/>
      <c r="HF263" s="144"/>
      <c r="HG263" s="144"/>
      <c r="HH263" s="144"/>
      <c r="HI263" s="144"/>
      <c r="HJ263" s="144"/>
      <c r="HK263" s="144"/>
      <c r="HL263" s="144"/>
      <c r="HM263" s="144"/>
      <c r="HN263" s="144"/>
      <c r="HO263" s="144"/>
      <c r="HP263" s="144"/>
      <c r="HQ263" s="144"/>
      <c r="HR263" s="144"/>
      <c r="HS263" s="144"/>
      <c r="HT263" s="144"/>
      <c r="HU263" s="144"/>
      <c r="HV263" s="144"/>
      <c r="HW263" s="144"/>
      <c r="HX263" s="144"/>
      <c r="HY263" s="144"/>
      <c r="HZ263" s="144"/>
      <c r="IA263" s="144"/>
      <c r="IB263" s="144"/>
      <c r="IC263" s="144"/>
      <c r="ID263" s="144"/>
      <c r="IE263" s="144"/>
      <c r="IF263" s="144"/>
      <c r="IG263" s="144"/>
      <c r="IH263" s="144"/>
      <c r="II263" s="144"/>
      <c r="IJ263" s="144"/>
      <c r="IK263" s="144"/>
      <c r="IL263" s="144"/>
      <c r="IM263" s="144"/>
      <c r="IN263" s="144"/>
      <c r="IO263" s="144"/>
      <c r="IP263" s="144"/>
      <c r="IQ263" s="144"/>
      <c r="IR263" s="144"/>
      <c r="IS263" s="144"/>
      <c r="IT263" s="144"/>
      <c r="IU263" s="144"/>
      <c r="IV263" s="144"/>
    </row>
    <row r="264" spans="1:256">
      <c r="A264" s="628"/>
      <c r="B264" s="631"/>
      <c r="C264" s="174" t="s">
        <v>1</v>
      </c>
      <c r="D264" s="176">
        <f>E264+M264</f>
        <v>1113187</v>
      </c>
      <c r="E264" s="177">
        <f>F264+I264+J264+K264+L264</f>
        <v>1113187</v>
      </c>
      <c r="F264" s="177">
        <f>G264+H264</f>
        <v>0</v>
      </c>
      <c r="G264" s="177"/>
      <c r="H264" s="177"/>
      <c r="I264" s="177"/>
      <c r="J264" s="177"/>
      <c r="K264" s="177">
        <f>1120165-6978</f>
        <v>1113187</v>
      </c>
      <c r="L264" s="177"/>
      <c r="M264" s="177">
        <f>N264+P264</f>
        <v>0</v>
      </c>
      <c r="N264" s="177"/>
      <c r="O264" s="177"/>
      <c r="P264" s="177"/>
      <c r="Q264" s="178"/>
      <c r="R264" s="178"/>
      <c r="S264" s="178"/>
      <c r="T264" s="178"/>
      <c r="U264" s="178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4"/>
      <c r="BN264" s="144"/>
      <c r="BO264" s="144"/>
      <c r="BP264" s="144"/>
      <c r="BQ264" s="144"/>
      <c r="BR264" s="144"/>
      <c r="BS264" s="144"/>
      <c r="BT264" s="144"/>
      <c r="BU264" s="144"/>
      <c r="BV264" s="144"/>
      <c r="BW264" s="144"/>
      <c r="BX264" s="144"/>
      <c r="BY264" s="144"/>
      <c r="BZ264" s="144"/>
      <c r="CA264" s="144"/>
      <c r="CB264" s="144"/>
      <c r="CC264" s="144"/>
      <c r="CD264" s="144"/>
      <c r="CE264" s="144"/>
      <c r="CF264" s="144"/>
      <c r="CG264" s="144"/>
      <c r="CH264" s="144"/>
      <c r="CI264" s="144"/>
      <c r="CJ264" s="144"/>
      <c r="CK264" s="144"/>
      <c r="CL264" s="144"/>
      <c r="CM264" s="144"/>
      <c r="CN264" s="144"/>
      <c r="CO264" s="144"/>
      <c r="CP264" s="144"/>
      <c r="CQ264" s="144"/>
      <c r="CR264" s="144"/>
      <c r="CS264" s="144"/>
      <c r="CT264" s="144"/>
      <c r="CU264" s="144"/>
      <c r="CV264" s="144"/>
      <c r="CW264" s="144"/>
      <c r="CX264" s="144"/>
      <c r="CY264" s="144"/>
      <c r="CZ264" s="144"/>
      <c r="DA264" s="144"/>
      <c r="DB264" s="144"/>
      <c r="DC264" s="144"/>
      <c r="DD264" s="144"/>
      <c r="DE264" s="144"/>
      <c r="DF264" s="144"/>
      <c r="DG264" s="144"/>
      <c r="DH264" s="144"/>
      <c r="DI264" s="144"/>
      <c r="DJ264" s="144"/>
      <c r="DK264" s="144"/>
      <c r="DL264" s="144"/>
      <c r="DM264" s="144"/>
      <c r="DN264" s="144"/>
      <c r="DO264" s="144"/>
      <c r="DP264" s="144"/>
      <c r="DQ264" s="144"/>
      <c r="DR264" s="144"/>
      <c r="DS264" s="144"/>
      <c r="DT264" s="144"/>
      <c r="DU264" s="144"/>
      <c r="DV264" s="144"/>
      <c r="DW264" s="144"/>
      <c r="DX264" s="144"/>
      <c r="DY264" s="144"/>
      <c r="DZ264" s="144"/>
      <c r="EA264" s="144"/>
      <c r="EB264" s="144"/>
      <c r="EC264" s="144"/>
      <c r="ED264" s="144"/>
      <c r="EE264" s="144"/>
      <c r="EF264" s="144"/>
      <c r="EG264" s="144"/>
      <c r="EH264" s="144"/>
      <c r="EI264" s="144"/>
      <c r="EJ264" s="144"/>
      <c r="EK264" s="144"/>
      <c r="EL264" s="144"/>
      <c r="EM264" s="144"/>
      <c r="EN264" s="144"/>
      <c r="EO264" s="144"/>
      <c r="EP264" s="144"/>
      <c r="EQ264" s="144"/>
      <c r="ER264" s="144"/>
      <c r="ES264" s="144"/>
      <c r="ET264" s="144"/>
      <c r="EU264" s="144"/>
      <c r="EV264" s="144"/>
      <c r="EW264" s="144"/>
      <c r="EX264" s="144"/>
      <c r="EY264" s="144"/>
      <c r="EZ264" s="144"/>
      <c r="FA264" s="144"/>
      <c r="FB264" s="144"/>
      <c r="FC264" s="144"/>
      <c r="FD264" s="144"/>
      <c r="FE264" s="144"/>
      <c r="FF264" s="144"/>
      <c r="FG264" s="144"/>
      <c r="FH264" s="144"/>
      <c r="FI264" s="144"/>
      <c r="FJ264" s="144"/>
      <c r="FK264" s="144"/>
      <c r="FL264" s="144"/>
      <c r="FM264" s="144"/>
      <c r="FN264" s="144"/>
      <c r="FO264" s="144"/>
      <c r="FP264" s="144"/>
      <c r="FQ264" s="144"/>
      <c r="FR264" s="144"/>
      <c r="FS264" s="144"/>
      <c r="FT264" s="144"/>
      <c r="FU264" s="144"/>
      <c r="FV264" s="144"/>
      <c r="FW264" s="144"/>
      <c r="FX264" s="144"/>
      <c r="FY264" s="144"/>
      <c r="FZ264" s="144"/>
      <c r="GA264" s="144"/>
      <c r="GB264" s="144"/>
      <c r="GC264" s="144"/>
      <c r="GD264" s="144"/>
      <c r="GE264" s="144"/>
      <c r="GF264" s="144"/>
      <c r="GG264" s="144"/>
      <c r="GH264" s="144"/>
      <c r="GI264" s="144"/>
      <c r="GJ264" s="144"/>
      <c r="GK264" s="144"/>
      <c r="GL264" s="144"/>
      <c r="GM264" s="144"/>
      <c r="GN264" s="144"/>
      <c r="GO264" s="144"/>
      <c r="GP264" s="144"/>
      <c r="GQ264" s="144"/>
      <c r="GR264" s="144"/>
      <c r="GS264" s="144"/>
      <c r="GT264" s="144"/>
      <c r="GU264" s="144"/>
      <c r="GV264" s="144"/>
      <c r="GW264" s="144"/>
      <c r="GX264" s="144"/>
      <c r="GY264" s="144"/>
      <c r="GZ264" s="144"/>
      <c r="HA264" s="144"/>
      <c r="HB264" s="144"/>
      <c r="HC264" s="144"/>
      <c r="HD264" s="144"/>
      <c r="HE264" s="144"/>
      <c r="HF264" s="144"/>
      <c r="HG264" s="144"/>
      <c r="HH264" s="144"/>
      <c r="HI264" s="144"/>
      <c r="HJ264" s="144"/>
      <c r="HK264" s="144"/>
      <c r="HL264" s="144"/>
      <c r="HM264" s="144"/>
      <c r="HN264" s="144"/>
      <c r="HO264" s="144"/>
      <c r="HP264" s="144"/>
      <c r="HQ264" s="144"/>
      <c r="HR264" s="144"/>
      <c r="HS264" s="144"/>
      <c r="HT264" s="144"/>
      <c r="HU264" s="144"/>
      <c r="HV264" s="144"/>
      <c r="HW264" s="144"/>
      <c r="HX264" s="144"/>
      <c r="HY264" s="144"/>
      <c r="HZ264" s="144"/>
      <c r="IA264" s="144"/>
      <c r="IB264" s="144"/>
      <c r="IC264" s="144"/>
      <c r="ID264" s="144"/>
      <c r="IE264" s="144"/>
      <c r="IF264" s="144"/>
      <c r="IG264" s="144"/>
      <c r="IH264" s="144"/>
      <c r="II264" s="144"/>
      <c r="IJ264" s="144"/>
      <c r="IK264" s="144"/>
      <c r="IL264" s="144"/>
      <c r="IM264" s="144"/>
      <c r="IN264" s="144"/>
      <c r="IO264" s="144"/>
      <c r="IP264" s="144"/>
      <c r="IQ264" s="144"/>
      <c r="IR264" s="144"/>
      <c r="IS264" s="144"/>
      <c r="IT264" s="144"/>
      <c r="IU264" s="144"/>
      <c r="IV264" s="144"/>
    </row>
    <row r="265" spans="1:256">
      <c r="A265" s="629"/>
      <c r="B265" s="632"/>
      <c r="C265" s="174" t="s">
        <v>2</v>
      </c>
      <c r="D265" s="176">
        <f>D263+D264</f>
        <v>36806589</v>
      </c>
      <c r="E265" s="177">
        <f t="shared" ref="E265:P265" si="109">E263+E264</f>
        <v>4306589</v>
      </c>
      <c r="F265" s="177">
        <f t="shared" si="109"/>
        <v>307025</v>
      </c>
      <c r="G265" s="177">
        <f t="shared" si="109"/>
        <v>1000</v>
      </c>
      <c r="H265" s="177">
        <f t="shared" si="109"/>
        <v>306025</v>
      </c>
      <c r="I265" s="177">
        <f t="shared" si="109"/>
        <v>250000</v>
      </c>
      <c r="J265" s="177">
        <f t="shared" si="109"/>
        <v>0</v>
      </c>
      <c r="K265" s="177">
        <f t="shared" si="109"/>
        <v>3749564</v>
      </c>
      <c r="L265" s="177">
        <f t="shared" si="109"/>
        <v>0</v>
      </c>
      <c r="M265" s="177">
        <f t="shared" si="109"/>
        <v>32500000</v>
      </c>
      <c r="N265" s="177">
        <f t="shared" si="109"/>
        <v>0</v>
      </c>
      <c r="O265" s="177">
        <f t="shared" si="109"/>
        <v>0</v>
      </c>
      <c r="P265" s="177">
        <f t="shared" si="109"/>
        <v>32500000</v>
      </c>
      <c r="Q265" s="178"/>
      <c r="R265" s="178"/>
      <c r="S265" s="178"/>
      <c r="T265" s="178"/>
      <c r="U265" s="178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144"/>
      <c r="BT265" s="144"/>
      <c r="BU265" s="144"/>
      <c r="BV265" s="144"/>
      <c r="BW265" s="144"/>
      <c r="BX265" s="144"/>
      <c r="BY265" s="144"/>
      <c r="BZ265" s="144"/>
      <c r="CA265" s="144"/>
      <c r="CB265" s="144"/>
      <c r="CC265" s="144"/>
      <c r="CD265" s="144"/>
      <c r="CE265" s="144"/>
      <c r="CF265" s="144"/>
      <c r="CG265" s="144"/>
      <c r="CH265" s="144"/>
      <c r="CI265" s="144"/>
      <c r="CJ265" s="144"/>
      <c r="CK265" s="144"/>
      <c r="CL265" s="144"/>
      <c r="CM265" s="144"/>
      <c r="CN265" s="144"/>
      <c r="CO265" s="144"/>
      <c r="CP265" s="144"/>
      <c r="CQ265" s="144"/>
      <c r="CR265" s="144"/>
      <c r="CS265" s="144"/>
      <c r="CT265" s="144"/>
      <c r="CU265" s="144"/>
      <c r="CV265" s="144"/>
      <c r="CW265" s="144"/>
      <c r="CX265" s="144"/>
      <c r="CY265" s="144"/>
      <c r="CZ265" s="144"/>
      <c r="DA265" s="144"/>
      <c r="DB265" s="144"/>
      <c r="DC265" s="144"/>
      <c r="DD265" s="144"/>
      <c r="DE265" s="144"/>
      <c r="DF265" s="144"/>
      <c r="DG265" s="144"/>
      <c r="DH265" s="144"/>
      <c r="DI265" s="144"/>
      <c r="DJ265" s="144"/>
      <c r="DK265" s="144"/>
      <c r="DL265" s="144"/>
      <c r="DM265" s="144"/>
      <c r="DN265" s="144"/>
      <c r="DO265" s="144"/>
      <c r="DP265" s="144"/>
      <c r="DQ265" s="144"/>
      <c r="DR265" s="144"/>
      <c r="DS265" s="144"/>
      <c r="DT265" s="144"/>
      <c r="DU265" s="144"/>
      <c r="DV265" s="144"/>
      <c r="DW265" s="144"/>
      <c r="DX265" s="144"/>
      <c r="DY265" s="144"/>
      <c r="DZ265" s="144"/>
      <c r="EA265" s="144"/>
      <c r="EB265" s="144"/>
      <c r="EC265" s="144"/>
      <c r="ED265" s="144"/>
      <c r="EE265" s="144"/>
      <c r="EF265" s="144"/>
      <c r="EG265" s="144"/>
      <c r="EH265" s="144"/>
      <c r="EI265" s="144"/>
      <c r="EJ265" s="144"/>
      <c r="EK265" s="144"/>
      <c r="EL265" s="144"/>
      <c r="EM265" s="144"/>
      <c r="EN265" s="144"/>
      <c r="EO265" s="144"/>
      <c r="EP265" s="144"/>
      <c r="EQ265" s="144"/>
      <c r="ER265" s="144"/>
      <c r="ES265" s="144"/>
      <c r="ET265" s="144"/>
      <c r="EU265" s="144"/>
      <c r="EV265" s="144"/>
      <c r="EW265" s="144"/>
      <c r="EX265" s="144"/>
      <c r="EY265" s="144"/>
      <c r="EZ265" s="144"/>
      <c r="FA265" s="144"/>
      <c r="FB265" s="144"/>
      <c r="FC265" s="144"/>
      <c r="FD265" s="144"/>
      <c r="FE265" s="144"/>
      <c r="FF265" s="144"/>
      <c r="FG265" s="144"/>
      <c r="FH265" s="144"/>
      <c r="FI265" s="144"/>
      <c r="FJ265" s="144"/>
      <c r="FK265" s="144"/>
      <c r="FL265" s="144"/>
      <c r="FM265" s="144"/>
      <c r="FN265" s="144"/>
      <c r="FO265" s="144"/>
      <c r="FP265" s="144"/>
      <c r="FQ265" s="144"/>
      <c r="FR265" s="144"/>
      <c r="FS265" s="144"/>
      <c r="FT265" s="144"/>
      <c r="FU265" s="144"/>
      <c r="FV265" s="144"/>
      <c r="FW265" s="144"/>
      <c r="FX265" s="144"/>
      <c r="FY265" s="144"/>
      <c r="FZ265" s="144"/>
      <c r="GA265" s="144"/>
      <c r="GB265" s="144"/>
      <c r="GC265" s="144"/>
      <c r="GD265" s="144"/>
      <c r="GE265" s="144"/>
      <c r="GF265" s="144"/>
      <c r="GG265" s="144"/>
      <c r="GH265" s="144"/>
      <c r="GI265" s="144"/>
      <c r="GJ265" s="144"/>
      <c r="GK265" s="144"/>
      <c r="GL265" s="144"/>
      <c r="GM265" s="144"/>
      <c r="GN265" s="144"/>
      <c r="GO265" s="144"/>
      <c r="GP265" s="144"/>
      <c r="GQ265" s="144"/>
      <c r="GR265" s="144"/>
      <c r="GS265" s="144"/>
      <c r="GT265" s="144"/>
      <c r="GU265" s="144"/>
      <c r="GV265" s="144"/>
      <c r="GW265" s="144"/>
      <c r="GX265" s="144"/>
      <c r="GY265" s="144"/>
      <c r="GZ265" s="144"/>
      <c r="HA265" s="144"/>
      <c r="HB265" s="144"/>
      <c r="HC265" s="144"/>
      <c r="HD265" s="144"/>
      <c r="HE265" s="144"/>
      <c r="HF265" s="144"/>
      <c r="HG265" s="144"/>
      <c r="HH265" s="144"/>
      <c r="HI265" s="144"/>
      <c r="HJ265" s="144"/>
      <c r="HK265" s="144"/>
      <c r="HL265" s="144"/>
      <c r="HM265" s="144"/>
      <c r="HN265" s="144"/>
      <c r="HO265" s="144"/>
      <c r="HP265" s="144"/>
      <c r="HQ265" s="144"/>
      <c r="HR265" s="144"/>
      <c r="HS265" s="144"/>
      <c r="HT265" s="144"/>
      <c r="HU265" s="144"/>
      <c r="HV265" s="144"/>
      <c r="HW265" s="144"/>
      <c r="HX265" s="144"/>
      <c r="HY265" s="144"/>
      <c r="HZ265" s="144"/>
      <c r="IA265" s="144"/>
      <c r="IB265" s="144"/>
      <c r="IC265" s="144"/>
      <c r="ID265" s="144"/>
      <c r="IE265" s="144"/>
      <c r="IF265" s="144"/>
      <c r="IG265" s="144"/>
      <c r="IH265" s="144"/>
      <c r="II265" s="144"/>
      <c r="IJ265" s="144"/>
      <c r="IK265" s="144"/>
      <c r="IL265" s="144"/>
      <c r="IM265" s="144"/>
      <c r="IN265" s="144"/>
      <c r="IO265" s="144"/>
      <c r="IP265" s="144"/>
      <c r="IQ265" s="144"/>
      <c r="IR265" s="144"/>
      <c r="IS265" s="144"/>
      <c r="IT265" s="144"/>
      <c r="IU265" s="144"/>
      <c r="IV265" s="144"/>
    </row>
    <row r="266" spans="1:256" ht="15">
      <c r="A266" s="621">
        <v>852</v>
      </c>
      <c r="B266" s="624" t="s">
        <v>63</v>
      </c>
      <c r="C266" s="179" t="s">
        <v>0</v>
      </c>
      <c r="D266" s="170">
        <f>D269+D272+D275+D281+D278</f>
        <v>68140918</v>
      </c>
      <c r="E266" s="171">
        <f>E269+E272+E275+E281+E278</f>
        <v>46018817</v>
      </c>
      <c r="F266" s="171">
        <f t="shared" ref="F266:P267" si="110">F269+F272+F275+F281+F278</f>
        <v>6832967</v>
      </c>
      <c r="G266" s="171">
        <f t="shared" si="110"/>
        <v>4367386</v>
      </c>
      <c r="H266" s="171">
        <f t="shared" si="110"/>
        <v>2465581</v>
      </c>
      <c r="I266" s="171">
        <f t="shared" si="110"/>
        <v>325000</v>
      </c>
      <c r="J266" s="171">
        <f t="shared" si="110"/>
        <v>49120</v>
      </c>
      <c r="K266" s="171">
        <f t="shared" si="110"/>
        <v>38811730</v>
      </c>
      <c r="L266" s="171">
        <f t="shared" si="110"/>
        <v>0</v>
      </c>
      <c r="M266" s="171">
        <f t="shared" si="110"/>
        <v>22122101</v>
      </c>
      <c r="N266" s="171">
        <f t="shared" si="110"/>
        <v>22122101</v>
      </c>
      <c r="O266" s="171">
        <f t="shared" si="110"/>
        <v>21200831</v>
      </c>
      <c r="P266" s="171">
        <f t="shared" si="110"/>
        <v>0</v>
      </c>
      <c r="Q266" s="184"/>
      <c r="R266" s="184"/>
      <c r="S266" s="184"/>
      <c r="T266" s="184"/>
      <c r="U266" s="184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5"/>
      <c r="BQ266" s="185"/>
      <c r="BR266" s="185"/>
      <c r="BS266" s="185"/>
      <c r="BT266" s="185"/>
      <c r="BU266" s="185"/>
      <c r="BV266" s="185"/>
      <c r="BW266" s="185"/>
      <c r="BX266" s="185"/>
      <c r="BY266" s="185"/>
      <c r="BZ266" s="185"/>
      <c r="CA266" s="185"/>
      <c r="CB266" s="185"/>
      <c r="CC266" s="185"/>
      <c r="CD266" s="185"/>
      <c r="CE266" s="185"/>
      <c r="CF266" s="185"/>
      <c r="CG266" s="185"/>
      <c r="CH266" s="185"/>
      <c r="CI266" s="185"/>
      <c r="CJ266" s="185"/>
      <c r="CK266" s="185"/>
      <c r="CL266" s="185"/>
      <c r="CM266" s="185"/>
      <c r="CN266" s="185"/>
      <c r="CO266" s="185"/>
      <c r="CP266" s="185"/>
      <c r="CQ266" s="185"/>
      <c r="CR266" s="185"/>
      <c r="CS266" s="185"/>
      <c r="CT266" s="185"/>
      <c r="CU266" s="185"/>
      <c r="CV266" s="185"/>
      <c r="CW266" s="185"/>
      <c r="CX266" s="185"/>
      <c r="CY266" s="185"/>
      <c r="CZ266" s="185"/>
      <c r="DA266" s="185"/>
      <c r="DB266" s="185"/>
      <c r="DC266" s="185"/>
      <c r="DD266" s="185"/>
      <c r="DE266" s="185"/>
      <c r="DF266" s="185"/>
      <c r="DG266" s="185"/>
      <c r="DH266" s="185"/>
      <c r="DI266" s="185"/>
      <c r="DJ266" s="185"/>
      <c r="DK266" s="185"/>
      <c r="DL266" s="185"/>
      <c r="DM266" s="185"/>
      <c r="DN266" s="185"/>
      <c r="DO266" s="185"/>
      <c r="DP266" s="185"/>
      <c r="DQ266" s="185"/>
      <c r="DR266" s="185"/>
      <c r="DS266" s="185"/>
      <c r="DT266" s="185"/>
      <c r="DU266" s="185"/>
      <c r="DV266" s="185"/>
      <c r="DW266" s="185"/>
      <c r="DX266" s="185"/>
      <c r="DY266" s="185"/>
      <c r="DZ266" s="185"/>
      <c r="EA266" s="185"/>
      <c r="EB266" s="185"/>
      <c r="EC266" s="185"/>
      <c r="ED266" s="185"/>
      <c r="EE266" s="185"/>
      <c r="EF266" s="185"/>
      <c r="EG266" s="185"/>
      <c r="EH266" s="185"/>
      <c r="EI266" s="185"/>
      <c r="EJ266" s="185"/>
      <c r="EK266" s="185"/>
      <c r="EL266" s="185"/>
      <c r="EM266" s="185"/>
      <c r="EN266" s="185"/>
      <c r="EO266" s="185"/>
      <c r="EP266" s="185"/>
      <c r="EQ266" s="185"/>
      <c r="ER266" s="185"/>
      <c r="ES266" s="185"/>
      <c r="ET266" s="185"/>
      <c r="EU266" s="185"/>
      <c r="EV266" s="185"/>
      <c r="EW266" s="185"/>
      <c r="EX266" s="185"/>
      <c r="EY266" s="185"/>
      <c r="EZ266" s="185"/>
      <c r="FA266" s="185"/>
      <c r="FB266" s="185"/>
      <c r="FC266" s="185"/>
      <c r="FD266" s="185"/>
      <c r="FE266" s="185"/>
      <c r="FF266" s="185"/>
      <c r="FG266" s="185"/>
      <c r="FH266" s="185"/>
      <c r="FI266" s="185"/>
      <c r="FJ266" s="185"/>
      <c r="FK266" s="185"/>
      <c r="FL266" s="185"/>
      <c r="FM266" s="185"/>
      <c r="FN266" s="185"/>
      <c r="FO266" s="185"/>
      <c r="FP266" s="185"/>
      <c r="FQ266" s="185"/>
      <c r="FR266" s="185"/>
      <c r="FS266" s="185"/>
      <c r="FT266" s="185"/>
      <c r="FU266" s="185"/>
      <c r="FV266" s="185"/>
      <c r="FW266" s="185"/>
      <c r="FX266" s="185"/>
      <c r="FY266" s="185"/>
      <c r="FZ266" s="185"/>
      <c r="GA266" s="185"/>
      <c r="GB266" s="185"/>
      <c r="GC266" s="185"/>
      <c r="GD266" s="185"/>
      <c r="GE266" s="185"/>
      <c r="GF266" s="185"/>
      <c r="GG266" s="185"/>
      <c r="GH266" s="185"/>
      <c r="GI266" s="185"/>
      <c r="GJ266" s="185"/>
      <c r="GK266" s="185"/>
      <c r="GL266" s="185"/>
      <c r="GM266" s="185"/>
      <c r="GN266" s="185"/>
      <c r="GO266" s="185"/>
      <c r="GP266" s="185"/>
      <c r="GQ266" s="185"/>
      <c r="GR266" s="185"/>
      <c r="GS266" s="185"/>
      <c r="GT266" s="185"/>
      <c r="GU266" s="185"/>
      <c r="GV266" s="185"/>
      <c r="GW266" s="185"/>
      <c r="GX266" s="185"/>
      <c r="GY266" s="185"/>
      <c r="GZ266" s="185"/>
      <c r="HA266" s="185"/>
      <c r="HB266" s="185"/>
      <c r="HC266" s="185"/>
      <c r="HD266" s="185"/>
      <c r="HE266" s="185"/>
      <c r="HF266" s="185"/>
      <c r="HG266" s="185"/>
      <c r="HH266" s="185"/>
      <c r="HI266" s="185"/>
      <c r="HJ266" s="185"/>
      <c r="HK266" s="185"/>
      <c r="HL266" s="185"/>
      <c r="HM266" s="185"/>
      <c r="HN266" s="185"/>
      <c r="HO266" s="185"/>
      <c r="HP266" s="185"/>
      <c r="HQ266" s="185"/>
      <c r="HR266" s="185"/>
      <c r="HS266" s="185"/>
      <c r="HT266" s="185"/>
      <c r="HU266" s="185"/>
      <c r="HV266" s="185"/>
      <c r="HW266" s="185"/>
      <c r="HX266" s="185"/>
      <c r="HY266" s="185"/>
      <c r="HZ266" s="185"/>
      <c r="IA266" s="185"/>
      <c r="IB266" s="185"/>
      <c r="IC266" s="185"/>
      <c r="ID266" s="185"/>
      <c r="IE266" s="185"/>
      <c r="IF266" s="185"/>
      <c r="IG266" s="185"/>
      <c r="IH266" s="185"/>
      <c r="II266" s="185"/>
      <c r="IJ266" s="185"/>
      <c r="IK266" s="185"/>
      <c r="IL266" s="185"/>
      <c r="IM266" s="185"/>
      <c r="IN266" s="185"/>
      <c r="IO266" s="185"/>
      <c r="IP266" s="185"/>
      <c r="IQ266" s="185"/>
      <c r="IR266" s="185"/>
      <c r="IS266" s="185"/>
      <c r="IT266" s="185"/>
      <c r="IU266" s="185"/>
      <c r="IV266" s="185"/>
    </row>
    <row r="267" spans="1:256" ht="15">
      <c r="A267" s="622"/>
      <c r="B267" s="625"/>
      <c r="C267" s="179" t="s">
        <v>1</v>
      </c>
      <c r="D267" s="170">
        <f>D270+D273+D276+D282+D279</f>
        <v>-12883963</v>
      </c>
      <c r="E267" s="171">
        <f>E270+E273+E276+E282+E279</f>
        <v>-12883963</v>
      </c>
      <c r="F267" s="171">
        <f t="shared" si="110"/>
        <v>150000</v>
      </c>
      <c r="G267" s="171">
        <f t="shared" si="110"/>
        <v>0</v>
      </c>
      <c r="H267" s="171">
        <f t="shared" si="110"/>
        <v>150000</v>
      </c>
      <c r="I267" s="171">
        <f t="shared" si="110"/>
        <v>0</v>
      </c>
      <c r="J267" s="171">
        <f t="shared" si="110"/>
        <v>0</v>
      </c>
      <c r="K267" s="171">
        <f t="shared" si="110"/>
        <v>-13033963</v>
      </c>
      <c r="L267" s="171">
        <f t="shared" si="110"/>
        <v>0</v>
      </c>
      <c r="M267" s="171">
        <f t="shared" si="110"/>
        <v>0</v>
      </c>
      <c r="N267" s="171">
        <f t="shared" si="110"/>
        <v>0</v>
      </c>
      <c r="O267" s="171">
        <f t="shared" si="110"/>
        <v>0</v>
      </c>
      <c r="P267" s="171">
        <f t="shared" si="110"/>
        <v>0</v>
      </c>
      <c r="Q267" s="184"/>
      <c r="R267" s="184"/>
      <c r="S267" s="184"/>
      <c r="T267" s="184"/>
      <c r="U267" s="184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5"/>
      <c r="BI267" s="185"/>
      <c r="BJ267" s="185"/>
      <c r="BK267" s="185"/>
      <c r="BL267" s="185"/>
      <c r="BM267" s="185"/>
      <c r="BN267" s="185"/>
      <c r="BO267" s="185"/>
      <c r="BP267" s="185"/>
      <c r="BQ267" s="185"/>
      <c r="BR267" s="185"/>
      <c r="BS267" s="185"/>
      <c r="BT267" s="185"/>
      <c r="BU267" s="185"/>
      <c r="BV267" s="185"/>
      <c r="BW267" s="185"/>
      <c r="BX267" s="185"/>
      <c r="BY267" s="185"/>
      <c r="BZ267" s="185"/>
      <c r="CA267" s="185"/>
      <c r="CB267" s="185"/>
      <c r="CC267" s="185"/>
      <c r="CD267" s="185"/>
      <c r="CE267" s="185"/>
      <c r="CF267" s="185"/>
      <c r="CG267" s="185"/>
      <c r="CH267" s="185"/>
      <c r="CI267" s="185"/>
      <c r="CJ267" s="185"/>
      <c r="CK267" s="185"/>
      <c r="CL267" s="185"/>
      <c r="CM267" s="185"/>
      <c r="CN267" s="185"/>
      <c r="CO267" s="185"/>
      <c r="CP267" s="185"/>
      <c r="CQ267" s="185"/>
      <c r="CR267" s="185"/>
      <c r="CS267" s="185"/>
      <c r="CT267" s="185"/>
      <c r="CU267" s="185"/>
      <c r="CV267" s="185"/>
      <c r="CW267" s="185"/>
      <c r="CX267" s="185"/>
      <c r="CY267" s="185"/>
      <c r="CZ267" s="185"/>
      <c r="DA267" s="185"/>
      <c r="DB267" s="185"/>
      <c r="DC267" s="185"/>
      <c r="DD267" s="185"/>
      <c r="DE267" s="185"/>
      <c r="DF267" s="185"/>
      <c r="DG267" s="185"/>
      <c r="DH267" s="185"/>
      <c r="DI267" s="185"/>
      <c r="DJ267" s="185"/>
      <c r="DK267" s="185"/>
      <c r="DL267" s="185"/>
      <c r="DM267" s="185"/>
      <c r="DN267" s="185"/>
      <c r="DO267" s="185"/>
      <c r="DP267" s="185"/>
      <c r="DQ267" s="185"/>
      <c r="DR267" s="185"/>
      <c r="DS267" s="185"/>
      <c r="DT267" s="185"/>
      <c r="DU267" s="185"/>
      <c r="DV267" s="185"/>
      <c r="DW267" s="185"/>
      <c r="DX267" s="185"/>
      <c r="DY267" s="185"/>
      <c r="DZ267" s="185"/>
      <c r="EA267" s="185"/>
      <c r="EB267" s="185"/>
      <c r="EC267" s="185"/>
      <c r="ED267" s="185"/>
      <c r="EE267" s="185"/>
      <c r="EF267" s="185"/>
      <c r="EG267" s="185"/>
      <c r="EH267" s="185"/>
      <c r="EI267" s="185"/>
      <c r="EJ267" s="185"/>
      <c r="EK267" s="185"/>
      <c r="EL267" s="185"/>
      <c r="EM267" s="185"/>
      <c r="EN267" s="185"/>
      <c r="EO267" s="185"/>
      <c r="EP267" s="185"/>
      <c r="EQ267" s="185"/>
      <c r="ER267" s="185"/>
      <c r="ES267" s="185"/>
      <c r="ET267" s="185"/>
      <c r="EU267" s="185"/>
      <c r="EV267" s="185"/>
      <c r="EW267" s="185"/>
      <c r="EX267" s="185"/>
      <c r="EY267" s="185"/>
      <c r="EZ267" s="185"/>
      <c r="FA267" s="185"/>
      <c r="FB267" s="185"/>
      <c r="FC267" s="185"/>
      <c r="FD267" s="185"/>
      <c r="FE267" s="185"/>
      <c r="FF267" s="185"/>
      <c r="FG267" s="185"/>
      <c r="FH267" s="185"/>
      <c r="FI267" s="185"/>
      <c r="FJ267" s="185"/>
      <c r="FK267" s="185"/>
      <c r="FL267" s="185"/>
      <c r="FM267" s="185"/>
      <c r="FN267" s="185"/>
      <c r="FO267" s="185"/>
      <c r="FP267" s="185"/>
      <c r="FQ267" s="185"/>
      <c r="FR267" s="185"/>
      <c r="FS267" s="185"/>
      <c r="FT267" s="185"/>
      <c r="FU267" s="185"/>
      <c r="FV267" s="185"/>
      <c r="FW267" s="185"/>
      <c r="FX267" s="185"/>
      <c r="FY267" s="185"/>
      <c r="FZ267" s="185"/>
      <c r="GA267" s="185"/>
      <c r="GB267" s="185"/>
      <c r="GC267" s="185"/>
      <c r="GD267" s="185"/>
      <c r="GE267" s="185"/>
      <c r="GF267" s="185"/>
      <c r="GG267" s="185"/>
      <c r="GH267" s="185"/>
      <c r="GI267" s="185"/>
      <c r="GJ267" s="185"/>
      <c r="GK267" s="185"/>
      <c r="GL267" s="185"/>
      <c r="GM267" s="185"/>
      <c r="GN267" s="185"/>
      <c r="GO267" s="185"/>
      <c r="GP267" s="185"/>
      <c r="GQ267" s="185"/>
      <c r="GR267" s="185"/>
      <c r="GS267" s="185"/>
      <c r="GT267" s="185"/>
      <c r="GU267" s="185"/>
      <c r="GV267" s="185"/>
      <c r="GW267" s="185"/>
      <c r="GX267" s="185"/>
      <c r="GY267" s="185"/>
      <c r="GZ267" s="185"/>
      <c r="HA267" s="185"/>
      <c r="HB267" s="185"/>
      <c r="HC267" s="185"/>
      <c r="HD267" s="185"/>
      <c r="HE267" s="185"/>
      <c r="HF267" s="185"/>
      <c r="HG267" s="185"/>
      <c r="HH267" s="185"/>
      <c r="HI267" s="185"/>
      <c r="HJ267" s="185"/>
      <c r="HK267" s="185"/>
      <c r="HL267" s="185"/>
      <c r="HM267" s="185"/>
      <c r="HN267" s="185"/>
      <c r="HO267" s="185"/>
      <c r="HP267" s="185"/>
      <c r="HQ267" s="185"/>
      <c r="HR267" s="185"/>
      <c r="HS267" s="185"/>
      <c r="HT267" s="185"/>
      <c r="HU267" s="185"/>
      <c r="HV267" s="185"/>
      <c r="HW267" s="185"/>
      <c r="HX267" s="185"/>
      <c r="HY267" s="185"/>
      <c r="HZ267" s="185"/>
      <c r="IA267" s="185"/>
      <c r="IB267" s="185"/>
      <c r="IC267" s="185"/>
      <c r="ID267" s="185"/>
      <c r="IE267" s="185"/>
      <c r="IF267" s="185"/>
      <c r="IG267" s="185"/>
      <c r="IH267" s="185"/>
      <c r="II267" s="185"/>
      <c r="IJ267" s="185"/>
      <c r="IK267" s="185"/>
      <c r="IL267" s="185"/>
      <c r="IM267" s="185"/>
      <c r="IN267" s="185"/>
      <c r="IO267" s="185"/>
      <c r="IP267" s="185"/>
      <c r="IQ267" s="185"/>
      <c r="IR267" s="185"/>
      <c r="IS267" s="185"/>
      <c r="IT267" s="185"/>
      <c r="IU267" s="185"/>
      <c r="IV267" s="185"/>
    </row>
    <row r="268" spans="1:256" ht="15">
      <c r="A268" s="623"/>
      <c r="B268" s="626"/>
      <c r="C268" s="179" t="s">
        <v>2</v>
      </c>
      <c r="D268" s="170">
        <f>D266+D267</f>
        <v>55256955</v>
      </c>
      <c r="E268" s="171">
        <f t="shared" ref="E268:P268" si="111">E266+E267</f>
        <v>33134854</v>
      </c>
      <c r="F268" s="171">
        <f t="shared" si="111"/>
        <v>6982967</v>
      </c>
      <c r="G268" s="171">
        <f t="shared" si="111"/>
        <v>4367386</v>
      </c>
      <c r="H268" s="171">
        <f t="shared" si="111"/>
        <v>2615581</v>
      </c>
      <c r="I268" s="171">
        <f t="shared" si="111"/>
        <v>325000</v>
      </c>
      <c r="J268" s="171">
        <f t="shared" si="111"/>
        <v>49120</v>
      </c>
      <c r="K268" s="171">
        <f t="shared" si="111"/>
        <v>25777767</v>
      </c>
      <c r="L268" s="171">
        <f t="shared" si="111"/>
        <v>0</v>
      </c>
      <c r="M268" s="171">
        <f t="shared" si="111"/>
        <v>22122101</v>
      </c>
      <c r="N268" s="171">
        <f t="shared" si="111"/>
        <v>22122101</v>
      </c>
      <c r="O268" s="171">
        <f t="shared" si="111"/>
        <v>21200831</v>
      </c>
      <c r="P268" s="171">
        <f t="shared" si="111"/>
        <v>0</v>
      </c>
      <c r="Q268" s="184"/>
      <c r="R268" s="184"/>
      <c r="S268" s="184"/>
      <c r="T268" s="184"/>
      <c r="U268" s="184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5"/>
      <c r="BI268" s="185"/>
      <c r="BJ268" s="185"/>
      <c r="BK268" s="185"/>
      <c r="BL268" s="185"/>
      <c r="BM268" s="185"/>
      <c r="BN268" s="185"/>
      <c r="BO268" s="185"/>
      <c r="BP268" s="185"/>
      <c r="BQ268" s="185"/>
      <c r="BR268" s="185"/>
      <c r="BS268" s="185"/>
      <c r="BT268" s="185"/>
      <c r="BU268" s="185"/>
      <c r="BV268" s="185"/>
      <c r="BW268" s="185"/>
      <c r="BX268" s="185"/>
      <c r="BY268" s="185"/>
      <c r="BZ268" s="185"/>
      <c r="CA268" s="185"/>
      <c r="CB268" s="185"/>
      <c r="CC268" s="185"/>
      <c r="CD268" s="185"/>
      <c r="CE268" s="185"/>
      <c r="CF268" s="185"/>
      <c r="CG268" s="185"/>
      <c r="CH268" s="185"/>
      <c r="CI268" s="185"/>
      <c r="CJ268" s="185"/>
      <c r="CK268" s="185"/>
      <c r="CL268" s="185"/>
      <c r="CM268" s="185"/>
      <c r="CN268" s="185"/>
      <c r="CO268" s="185"/>
      <c r="CP268" s="185"/>
      <c r="CQ268" s="185"/>
      <c r="CR268" s="185"/>
      <c r="CS268" s="185"/>
      <c r="CT268" s="185"/>
      <c r="CU268" s="185"/>
      <c r="CV268" s="185"/>
      <c r="CW268" s="185"/>
      <c r="CX268" s="185"/>
      <c r="CY268" s="185"/>
      <c r="CZ268" s="185"/>
      <c r="DA268" s="185"/>
      <c r="DB268" s="185"/>
      <c r="DC268" s="185"/>
      <c r="DD268" s="185"/>
      <c r="DE268" s="185"/>
      <c r="DF268" s="185"/>
      <c r="DG268" s="185"/>
      <c r="DH268" s="185"/>
      <c r="DI268" s="185"/>
      <c r="DJ268" s="185"/>
      <c r="DK268" s="185"/>
      <c r="DL268" s="185"/>
      <c r="DM268" s="185"/>
      <c r="DN268" s="185"/>
      <c r="DO268" s="185"/>
      <c r="DP268" s="185"/>
      <c r="DQ268" s="185"/>
      <c r="DR268" s="185"/>
      <c r="DS268" s="185"/>
      <c r="DT268" s="185"/>
      <c r="DU268" s="185"/>
      <c r="DV268" s="185"/>
      <c r="DW268" s="185"/>
      <c r="DX268" s="185"/>
      <c r="DY268" s="185"/>
      <c r="DZ268" s="185"/>
      <c r="EA268" s="185"/>
      <c r="EB268" s="185"/>
      <c r="EC268" s="185"/>
      <c r="ED268" s="185"/>
      <c r="EE268" s="185"/>
      <c r="EF268" s="185"/>
      <c r="EG268" s="185"/>
      <c r="EH268" s="185"/>
      <c r="EI268" s="185"/>
      <c r="EJ268" s="185"/>
      <c r="EK268" s="185"/>
      <c r="EL268" s="185"/>
      <c r="EM268" s="185"/>
      <c r="EN268" s="185"/>
      <c r="EO268" s="185"/>
      <c r="EP268" s="185"/>
      <c r="EQ268" s="185"/>
      <c r="ER268" s="185"/>
      <c r="ES268" s="185"/>
      <c r="ET268" s="185"/>
      <c r="EU268" s="185"/>
      <c r="EV268" s="185"/>
      <c r="EW268" s="185"/>
      <c r="EX268" s="185"/>
      <c r="EY268" s="185"/>
      <c r="EZ268" s="185"/>
      <c r="FA268" s="185"/>
      <c r="FB268" s="185"/>
      <c r="FC268" s="185"/>
      <c r="FD268" s="185"/>
      <c r="FE268" s="185"/>
      <c r="FF268" s="185"/>
      <c r="FG268" s="185"/>
      <c r="FH268" s="185"/>
      <c r="FI268" s="185"/>
      <c r="FJ268" s="185"/>
      <c r="FK268" s="185"/>
      <c r="FL268" s="185"/>
      <c r="FM268" s="185"/>
      <c r="FN268" s="185"/>
      <c r="FO268" s="185"/>
      <c r="FP268" s="185"/>
      <c r="FQ268" s="185"/>
      <c r="FR268" s="185"/>
      <c r="FS268" s="185"/>
      <c r="FT268" s="185"/>
      <c r="FU268" s="185"/>
      <c r="FV268" s="185"/>
      <c r="FW268" s="185"/>
      <c r="FX268" s="185"/>
      <c r="FY268" s="185"/>
      <c r="FZ268" s="185"/>
      <c r="GA268" s="185"/>
      <c r="GB268" s="185"/>
      <c r="GC268" s="185"/>
      <c r="GD268" s="185"/>
      <c r="GE268" s="185"/>
      <c r="GF268" s="185"/>
      <c r="GG268" s="185"/>
      <c r="GH268" s="185"/>
      <c r="GI268" s="185"/>
      <c r="GJ268" s="185"/>
      <c r="GK268" s="185"/>
      <c r="GL268" s="185"/>
      <c r="GM268" s="185"/>
      <c r="GN268" s="185"/>
      <c r="GO268" s="185"/>
      <c r="GP268" s="185"/>
      <c r="GQ268" s="185"/>
      <c r="GR268" s="185"/>
      <c r="GS268" s="185"/>
      <c r="GT268" s="185"/>
      <c r="GU268" s="185"/>
      <c r="GV268" s="185"/>
      <c r="GW268" s="185"/>
      <c r="GX268" s="185"/>
      <c r="GY268" s="185"/>
      <c r="GZ268" s="185"/>
      <c r="HA268" s="185"/>
      <c r="HB268" s="185"/>
      <c r="HC268" s="185"/>
      <c r="HD268" s="185"/>
      <c r="HE268" s="185"/>
      <c r="HF268" s="185"/>
      <c r="HG268" s="185"/>
      <c r="HH268" s="185"/>
      <c r="HI268" s="185"/>
      <c r="HJ268" s="185"/>
      <c r="HK268" s="185"/>
      <c r="HL268" s="185"/>
      <c r="HM268" s="185"/>
      <c r="HN268" s="185"/>
      <c r="HO268" s="185"/>
      <c r="HP268" s="185"/>
      <c r="HQ268" s="185"/>
      <c r="HR268" s="185"/>
      <c r="HS268" s="185"/>
      <c r="HT268" s="185"/>
      <c r="HU268" s="185"/>
      <c r="HV268" s="185"/>
      <c r="HW268" s="185"/>
      <c r="HX268" s="185"/>
      <c r="HY268" s="185"/>
      <c r="HZ268" s="185"/>
      <c r="IA268" s="185"/>
      <c r="IB268" s="185"/>
      <c r="IC268" s="185"/>
      <c r="ID268" s="185"/>
      <c r="IE268" s="185"/>
      <c r="IF268" s="185"/>
      <c r="IG268" s="185"/>
      <c r="IH268" s="185"/>
      <c r="II268" s="185"/>
      <c r="IJ268" s="185"/>
      <c r="IK268" s="185"/>
      <c r="IL268" s="185"/>
      <c r="IM268" s="185"/>
      <c r="IN268" s="185"/>
      <c r="IO268" s="185"/>
      <c r="IP268" s="185"/>
      <c r="IQ268" s="185"/>
      <c r="IR268" s="185"/>
      <c r="IS268" s="185"/>
      <c r="IT268" s="185"/>
      <c r="IU268" s="185"/>
      <c r="IV268" s="185"/>
    </row>
    <row r="269" spans="1:256">
      <c r="A269" s="627">
        <v>85203</v>
      </c>
      <c r="B269" s="630" t="s">
        <v>257</v>
      </c>
      <c r="C269" s="174" t="s">
        <v>0</v>
      </c>
      <c r="D269" s="176">
        <f>E269+M269</f>
        <v>1244450</v>
      </c>
      <c r="E269" s="177">
        <f>F269+I269+J269+K269+L269</f>
        <v>1244450</v>
      </c>
      <c r="F269" s="177">
        <f>G269+H269</f>
        <v>0</v>
      </c>
      <c r="G269" s="177">
        <v>0</v>
      </c>
      <c r="H269" s="177">
        <v>0</v>
      </c>
      <c r="I269" s="177">
        <v>0</v>
      </c>
      <c r="J269" s="177">
        <v>0</v>
      </c>
      <c r="K269" s="177">
        <v>1244450</v>
      </c>
      <c r="L269" s="177">
        <v>0</v>
      </c>
      <c r="M269" s="177">
        <f>N269+P269</f>
        <v>0</v>
      </c>
      <c r="N269" s="177">
        <v>0</v>
      </c>
      <c r="O269" s="177">
        <v>0</v>
      </c>
      <c r="P269" s="177">
        <v>0</v>
      </c>
      <c r="Q269" s="178"/>
      <c r="R269" s="178"/>
      <c r="S269" s="178"/>
      <c r="T269" s="178"/>
      <c r="U269" s="178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4"/>
      <c r="BX269" s="144"/>
      <c r="BY269" s="144"/>
      <c r="BZ269" s="144"/>
      <c r="CA269" s="144"/>
      <c r="CB269" s="144"/>
      <c r="CC269" s="144"/>
      <c r="CD269" s="144"/>
      <c r="CE269" s="144"/>
      <c r="CF269" s="144"/>
      <c r="CG269" s="144"/>
      <c r="CH269" s="144"/>
      <c r="CI269" s="144"/>
      <c r="CJ269" s="144"/>
      <c r="CK269" s="144"/>
      <c r="CL269" s="144"/>
      <c r="CM269" s="144"/>
      <c r="CN269" s="144"/>
      <c r="CO269" s="144"/>
      <c r="CP269" s="144"/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4"/>
      <c r="DF269" s="144"/>
      <c r="DG269" s="144"/>
      <c r="DH269" s="144"/>
      <c r="DI269" s="144"/>
      <c r="DJ269" s="144"/>
      <c r="DK269" s="144"/>
      <c r="DL269" s="144"/>
      <c r="DM269" s="144"/>
      <c r="DN269" s="144"/>
      <c r="DO269" s="144"/>
      <c r="DP269" s="144"/>
      <c r="DQ269" s="144"/>
      <c r="DR269" s="144"/>
      <c r="DS269" s="144"/>
      <c r="DT269" s="144"/>
      <c r="DU269" s="144"/>
      <c r="DV269" s="144"/>
      <c r="DW269" s="144"/>
      <c r="DX269" s="144"/>
      <c r="DY269" s="144"/>
      <c r="DZ269" s="144"/>
      <c r="EA269" s="144"/>
      <c r="EB269" s="144"/>
      <c r="EC269" s="144"/>
      <c r="ED269" s="144"/>
      <c r="EE269" s="144"/>
      <c r="EF269" s="144"/>
      <c r="EG269" s="144"/>
      <c r="EH269" s="144"/>
      <c r="EI269" s="144"/>
      <c r="EJ269" s="144"/>
      <c r="EK269" s="144"/>
      <c r="EL269" s="144"/>
      <c r="EM269" s="144"/>
      <c r="EN269" s="144"/>
      <c r="EO269" s="144"/>
      <c r="EP269" s="144"/>
      <c r="EQ269" s="144"/>
      <c r="ER269" s="144"/>
      <c r="ES269" s="144"/>
      <c r="ET269" s="144"/>
      <c r="EU269" s="144"/>
      <c r="EV269" s="144"/>
      <c r="EW269" s="144"/>
      <c r="EX269" s="144"/>
      <c r="EY269" s="144"/>
      <c r="EZ269" s="144"/>
      <c r="FA269" s="144"/>
      <c r="FB269" s="144"/>
      <c r="FC269" s="144"/>
      <c r="FD269" s="144"/>
      <c r="FE269" s="144"/>
      <c r="FF269" s="144"/>
      <c r="FG269" s="144"/>
      <c r="FH269" s="144"/>
      <c r="FI269" s="144"/>
      <c r="FJ269" s="144"/>
      <c r="FK269" s="144"/>
      <c r="FL269" s="144"/>
      <c r="FM269" s="144"/>
      <c r="FN269" s="144"/>
      <c r="FO269" s="144"/>
      <c r="FP269" s="144"/>
      <c r="FQ269" s="144"/>
      <c r="FR269" s="144"/>
      <c r="FS269" s="144"/>
      <c r="FT269" s="144"/>
      <c r="FU269" s="144"/>
      <c r="FV269" s="144"/>
      <c r="FW269" s="144"/>
      <c r="FX269" s="144"/>
      <c r="FY269" s="144"/>
      <c r="FZ269" s="144"/>
      <c r="GA269" s="144"/>
      <c r="GB269" s="144"/>
      <c r="GC269" s="144"/>
      <c r="GD269" s="144"/>
      <c r="GE269" s="144"/>
      <c r="GF269" s="144"/>
      <c r="GG269" s="144"/>
      <c r="GH269" s="144"/>
      <c r="GI269" s="144"/>
      <c r="GJ269" s="144"/>
      <c r="GK269" s="144"/>
      <c r="GL269" s="144"/>
      <c r="GM269" s="144"/>
      <c r="GN269" s="144"/>
      <c r="GO269" s="144"/>
      <c r="GP269" s="144"/>
      <c r="GQ269" s="144"/>
      <c r="GR269" s="144"/>
      <c r="GS269" s="144"/>
      <c r="GT269" s="144"/>
      <c r="GU269" s="144"/>
      <c r="GV269" s="144"/>
      <c r="GW269" s="144"/>
      <c r="GX269" s="144"/>
      <c r="GY269" s="144"/>
      <c r="GZ269" s="144"/>
      <c r="HA269" s="144"/>
      <c r="HB269" s="144"/>
      <c r="HC269" s="144"/>
      <c r="HD269" s="144"/>
      <c r="HE269" s="144"/>
      <c r="HF269" s="144"/>
      <c r="HG269" s="144"/>
      <c r="HH269" s="144"/>
      <c r="HI269" s="144"/>
      <c r="HJ269" s="144"/>
      <c r="HK269" s="144"/>
      <c r="HL269" s="144"/>
      <c r="HM269" s="144"/>
      <c r="HN269" s="144"/>
      <c r="HO269" s="144"/>
      <c r="HP269" s="144"/>
      <c r="HQ269" s="144"/>
      <c r="HR269" s="144"/>
      <c r="HS269" s="144"/>
      <c r="HT269" s="144"/>
      <c r="HU269" s="144"/>
      <c r="HV269" s="144"/>
      <c r="HW269" s="144"/>
      <c r="HX269" s="144"/>
      <c r="HY269" s="144"/>
      <c r="HZ269" s="144"/>
      <c r="IA269" s="144"/>
      <c r="IB269" s="144"/>
      <c r="IC269" s="144"/>
      <c r="ID269" s="144"/>
      <c r="IE269" s="144"/>
      <c r="IF269" s="144"/>
      <c r="IG269" s="144"/>
      <c r="IH269" s="144"/>
      <c r="II269" s="144"/>
      <c r="IJ269" s="144"/>
      <c r="IK269" s="144"/>
      <c r="IL269" s="144"/>
      <c r="IM269" s="144"/>
      <c r="IN269" s="144"/>
      <c r="IO269" s="144"/>
      <c r="IP269" s="144"/>
      <c r="IQ269" s="144"/>
      <c r="IR269" s="144"/>
      <c r="IS269" s="144"/>
      <c r="IT269" s="144"/>
      <c r="IU269" s="144"/>
      <c r="IV269" s="144"/>
    </row>
    <row r="270" spans="1:256">
      <c r="A270" s="628"/>
      <c r="B270" s="631"/>
      <c r="C270" s="174" t="s">
        <v>1</v>
      </c>
      <c r="D270" s="176">
        <f>E270+M270</f>
        <v>644029</v>
      </c>
      <c r="E270" s="177">
        <f>F270+I270+J270+K270+L270</f>
        <v>644029</v>
      </c>
      <c r="F270" s="177">
        <f>G270+H270</f>
        <v>0</v>
      </c>
      <c r="G270" s="177"/>
      <c r="H270" s="177"/>
      <c r="I270" s="177"/>
      <c r="J270" s="177"/>
      <c r="K270" s="177">
        <v>644029</v>
      </c>
      <c r="L270" s="177"/>
      <c r="M270" s="177">
        <f>N270+P270</f>
        <v>0</v>
      </c>
      <c r="N270" s="177"/>
      <c r="O270" s="177"/>
      <c r="P270" s="177"/>
      <c r="Q270" s="178"/>
      <c r="R270" s="178"/>
      <c r="S270" s="178"/>
      <c r="T270" s="178"/>
      <c r="U270" s="178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4"/>
      <c r="DF270" s="144"/>
      <c r="DG270" s="144"/>
      <c r="DH270" s="144"/>
      <c r="DI270" s="144"/>
      <c r="DJ270" s="144"/>
      <c r="DK270" s="144"/>
      <c r="DL270" s="144"/>
      <c r="DM270" s="144"/>
      <c r="DN270" s="144"/>
      <c r="DO270" s="144"/>
      <c r="DP270" s="144"/>
      <c r="DQ270" s="144"/>
      <c r="DR270" s="144"/>
      <c r="DS270" s="144"/>
      <c r="DT270" s="144"/>
      <c r="DU270" s="144"/>
      <c r="DV270" s="144"/>
      <c r="DW270" s="144"/>
      <c r="DX270" s="144"/>
      <c r="DY270" s="144"/>
      <c r="DZ270" s="144"/>
      <c r="EA270" s="144"/>
      <c r="EB270" s="144"/>
      <c r="EC270" s="144"/>
      <c r="ED270" s="144"/>
      <c r="EE270" s="144"/>
      <c r="EF270" s="144"/>
      <c r="EG270" s="144"/>
      <c r="EH270" s="144"/>
      <c r="EI270" s="144"/>
      <c r="EJ270" s="144"/>
      <c r="EK270" s="144"/>
      <c r="EL270" s="144"/>
      <c r="EM270" s="144"/>
      <c r="EN270" s="144"/>
      <c r="EO270" s="144"/>
      <c r="EP270" s="144"/>
      <c r="EQ270" s="144"/>
      <c r="ER270" s="144"/>
      <c r="ES270" s="144"/>
      <c r="ET270" s="144"/>
      <c r="EU270" s="144"/>
      <c r="EV270" s="144"/>
      <c r="EW270" s="144"/>
      <c r="EX270" s="144"/>
      <c r="EY270" s="144"/>
      <c r="EZ270" s="144"/>
      <c r="FA270" s="144"/>
      <c r="FB270" s="144"/>
      <c r="FC270" s="144"/>
      <c r="FD270" s="144"/>
      <c r="FE270" s="144"/>
      <c r="FF270" s="144"/>
      <c r="FG270" s="144"/>
      <c r="FH270" s="144"/>
      <c r="FI270" s="144"/>
      <c r="FJ270" s="144"/>
      <c r="FK270" s="144"/>
      <c r="FL270" s="144"/>
      <c r="FM270" s="144"/>
      <c r="FN270" s="144"/>
      <c r="FO270" s="144"/>
      <c r="FP270" s="144"/>
      <c r="FQ270" s="144"/>
      <c r="FR270" s="144"/>
      <c r="FS270" s="144"/>
      <c r="FT270" s="144"/>
      <c r="FU270" s="144"/>
      <c r="FV270" s="144"/>
      <c r="FW270" s="144"/>
      <c r="FX270" s="144"/>
      <c r="FY270" s="144"/>
      <c r="FZ270" s="144"/>
      <c r="GA270" s="144"/>
      <c r="GB270" s="144"/>
      <c r="GC270" s="144"/>
      <c r="GD270" s="144"/>
      <c r="GE270" s="144"/>
      <c r="GF270" s="144"/>
      <c r="GG270" s="144"/>
      <c r="GH270" s="144"/>
      <c r="GI270" s="144"/>
      <c r="GJ270" s="144"/>
      <c r="GK270" s="144"/>
      <c r="GL270" s="144"/>
      <c r="GM270" s="144"/>
      <c r="GN270" s="144"/>
      <c r="GO270" s="144"/>
      <c r="GP270" s="144"/>
      <c r="GQ270" s="144"/>
      <c r="GR270" s="144"/>
      <c r="GS270" s="144"/>
      <c r="GT270" s="144"/>
      <c r="GU270" s="144"/>
      <c r="GV270" s="144"/>
      <c r="GW270" s="144"/>
      <c r="GX270" s="144"/>
      <c r="GY270" s="144"/>
      <c r="GZ270" s="144"/>
      <c r="HA270" s="144"/>
      <c r="HB270" s="144"/>
      <c r="HC270" s="144"/>
      <c r="HD270" s="144"/>
      <c r="HE270" s="144"/>
      <c r="HF270" s="144"/>
      <c r="HG270" s="144"/>
      <c r="HH270" s="144"/>
      <c r="HI270" s="144"/>
      <c r="HJ270" s="144"/>
      <c r="HK270" s="144"/>
      <c r="HL270" s="144"/>
      <c r="HM270" s="144"/>
      <c r="HN270" s="144"/>
      <c r="HO270" s="144"/>
      <c r="HP270" s="144"/>
      <c r="HQ270" s="144"/>
      <c r="HR270" s="144"/>
      <c r="HS270" s="144"/>
      <c r="HT270" s="144"/>
      <c r="HU270" s="144"/>
      <c r="HV270" s="144"/>
      <c r="HW270" s="144"/>
      <c r="HX270" s="144"/>
      <c r="HY270" s="144"/>
      <c r="HZ270" s="144"/>
      <c r="IA270" s="144"/>
      <c r="IB270" s="144"/>
      <c r="IC270" s="144"/>
      <c r="ID270" s="144"/>
      <c r="IE270" s="144"/>
      <c r="IF270" s="144"/>
      <c r="IG270" s="144"/>
      <c r="IH270" s="144"/>
      <c r="II270" s="144"/>
      <c r="IJ270" s="144"/>
      <c r="IK270" s="144"/>
      <c r="IL270" s="144"/>
      <c r="IM270" s="144"/>
      <c r="IN270" s="144"/>
      <c r="IO270" s="144"/>
      <c r="IP270" s="144"/>
      <c r="IQ270" s="144"/>
      <c r="IR270" s="144"/>
      <c r="IS270" s="144"/>
      <c r="IT270" s="144"/>
      <c r="IU270" s="144"/>
      <c r="IV270" s="144"/>
    </row>
    <row r="271" spans="1:256">
      <c r="A271" s="629"/>
      <c r="B271" s="632"/>
      <c r="C271" s="174" t="s">
        <v>2</v>
      </c>
      <c r="D271" s="176">
        <f>D269+D270</f>
        <v>1888479</v>
      </c>
      <c r="E271" s="177">
        <f t="shared" ref="E271:P271" si="112">E269+E270</f>
        <v>1888479</v>
      </c>
      <c r="F271" s="177">
        <f t="shared" si="112"/>
        <v>0</v>
      </c>
      <c r="G271" s="177">
        <f t="shared" si="112"/>
        <v>0</v>
      </c>
      <c r="H271" s="177">
        <f t="shared" si="112"/>
        <v>0</v>
      </c>
      <c r="I271" s="177">
        <f t="shared" si="112"/>
        <v>0</v>
      </c>
      <c r="J271" s="177">
        <f t="shared" si="112"/>
        <v>0</v>
      </c>
      <c r="K271" s="177">
        <f t="shared" si="112"/>
        <v>1888479</v>
      </c>
      <c r="L271" s="177">
        <f t="shared" si="112"/>
        <v>0</v>
      </c>
      <c r="M271" s="177">
        <f t="shared" si="112"/>
        <v>0</v>
      </c>
      <c r="N271" s="177">
        <f t="shared" si="112"/>
        <v>0</v>
      </c>
      <c r="O271" s="177">
        <f t="shared" si="112"/>
        <v>0</v>
      </c>
      <c r="P271" s="177">
        <f t="shared" si="112"/>
        <v>0</v>
      </c>
      <c r="Q271" s="178"/>
      <c r="R271" s="178"/>
      <c r="S271" s="178"/>
      <c r="T271" s="178"/>
      <c r="U271" s="178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4"/>
      <c r="BZ271" s="144"/>
      <c r="CA271" s="144"/>
      <c r="CB271" s="144"/>
      <c r="CC271" s="144"/>
      <c r="CD271" s="144"/>
      <c r="CE271" s="144"/>
      <c r="CF271" s="144"/>
      <c r="CG271" s="144"/>
      <c r="CH271" s="144"/>
      <c r="CI271" s="144"/>
      <c r="CJ271" s="144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4"/>
      <c r="DF271" s="144"/>
      <c r="DG271" s="144"/>
      <c r="DH271" s="144"/>
      <c r="DI271" s="144"/>
      <c r="DJ271" s="144"/>
      <c r="DK271" s="144"/>
      <c r="DL271" s="144"/>
      <c r="DM271" s="144"/>
      <c r="DN271" s="144"/>
      <c r="DO271" s="144"/>
      <c r="DP271" s="144"/>
      <c r="DQ271" s="144"/>
      <c r="DR271" s="144"/>
      <c r="DS271" s="144"/>
      <c r="DT271" s="144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  <c r="EH271" s="144"/>
      <c r="EI271" s="144"/>
      <c r="EJ271" s="144"/>
      <c r="EK271" s="144"/>
      <c r="EL271" s="144"/>
      <c r="EM271" s="144"/>
      <c r="EN271" s="144"/>
      <c r="EO271" s="144"/>
      <c r="EP271" s="144"/>
      <c r="EQ271" s="144"/>
      <c r="ER271" s="144"/>
      <c r="ES271" s="144"/>
      <c r="ET271" s="144"/>
      <c r="EU271" s="144"/>
      <c r="EV271" s="144"/>
      <c r="EW271" s="144"/>
      <c r="EX271" s="144"/>
      <c r="EY271" s="144"/>
      <c r="EZ271" s="144"/>
      <c r="FA271" s="144"/>
      <c r="FB271" s="144"/>
      <c r="FC271" s="144"/>
      <c r="FD271" s="144"/>
      <c r="FE271" s="144"/>
      <c r="FF271" s="144"/>
      <c r="FG271" s="144"/>
      <c r="FH271" s="144"/>
      <c r="FI271" s="144"/>
      <c r="FJ271" s="144"/>
      <c r="FK271" s="144"/>
      <c r="FL271" s="144"/>
      <c r="FM271" s="144"/>
      <c r="FN271" s="144"/>
      <c r="FO271" s="144"/>
      <c r="FP271" s="144"/>
      <c r="FQ271" s="144"/>
      <c r="FR271" s="144"/>
      <c r="FS271" s="144"/>
      <c r="FT271" s="144"/>
      <c r="FU271" s="144"/>
      <c r="FV271" s="144"/>
      <c r="FW271" s="144"/>
      <c r="FX271" s="144"/>
      <c r="FY271" s="144"/>
      <c r="FZ271" s="144"/>
      <c r="GA271" s="144"/>
      <c r="GB271" s="144"/>
      <c r="GC271" s="144"/>
      <c r="GD271" s="144"/>
      <c r="GE271" s="144"/>
      <c r="GF271" s="144"/>
      <c r="GG271" s="144"/>
      <c r="GH271" s="144"/>
      <c r="GI271" s="144"/>
      <c r="GJ271" s="144"/>
      <c r="GK271" s="144"/>
      <c r="GL271" s="144"/>
      <c r="GM271" s="144"/>
      <c r="GN271" s="144"/>
      <c r="GO271" s="144"/>
      <c r="GP271" s="144"/>
      <c r="GQ271" s="144"/>
      <c r="GR271" s="144"/>
      <c r="GS271" s="144"/>
      <c r="GT271" s="144"/>
      <c r="GU271" s="144"/>
      <c r="GV271" s="144"/>
      <c r="GW271" s="144"/>
      <c r="GX271" s="144"/>
      <c r="GY271" s="144"/>
      <c r="GZ271" s="144"/>
      <c r="HA271" s="144"/>
      <c r="HB271" s="144"/>
      <c r="HC271" s="144"/>
      <c r="HD271" s="144"/>
      <c r="HE271" s="144"/>
      <c r="HF271" s="144"/>
      <c r="HG271" s="144"/>
      <c r="HH271" s="144"/>
      <c r="HI271" s="144"/>
      <c r="HJ271" s="144"/>
      <c r="HK271" s="144"/>
      <c r="HL271" s="144"/>
      <c r="HM271" s="144"/>
      <c r="HN271" s="144"/>
      <c r="HO271" s="144"/>
      <c r="HP271" s="144"/>
      <c r="HQ271" s="144"/>
      <c r="HR271" s="144"/>
      <c r="HS271" s="144"/>
      <c r="HT271" s="144"/>
      <c r="HU271" s="144"/>
      <c r="HV271" s="144"/>
      <c r="HW271" s="144"/>
      <c r="HX271" s="144"/>
      <c r="HY271" s="144"/>
      <c r="HZ271" s="144"/>
      <c r="IA271" s="144"/>
      <c r="IB271" s="144"/>
      <c r="IC271" s="144"/>
      <c r="ID271" s="144"/>
      <c r="IE271" s="144"/>
      <c r="IF271" s="144"/>
      <c r="IG271" s="144"/>
      <c r="IH271" s="144"/>
      <c r="II271" s="144"/>
      <c r="IJ271" s="144"/>
      <c r="IK271" s="144"/>
      <c r="IL271" s="144"/>
      <c r="IM271" s="144"/>
      <c r="IN271" s="144"/>
      <c r="IO271" s="144"/>
      <c r="IP271" s="144"/>
      <c r="IQ271" s="144"/>
      <c r="IR271" s="144"/>
      <c r="IS271" s="144"/>
      <c r="IT271" s="144"/>
      <c r="IU271" s="144"/>
      <c r="IV271" s="144"/>
    </row>
    <row r="272" spans="1:256">
      <c r="A272" s="627">
        <v>85205</v>
      </c>
      <c r="B272" s="630" t="s">
        <v>258</v>
      </c>
      <c r="C272" s="174" t="s">
        <v>0</v>
      </c>
      <c r="D272" s="166">
        <f>E272+M272</f>
        <v>595000</v>
      </c>
      <c r="E272" s="167">
        <f>F272+I272+J272+K272+L272</f>
        <v>595000</v>
      </c>
      <c r="F272" s="167">
        <f>G272+H272</f>
        <v>520000</v>
      </c>
      <c r="G272" s="167">
        <v>213500</v>
      </c>
      <c r="H272" s="167">
        <f>595000-288500</f>
        <v>306500</v>
      </c>
      <c r="I272" s="167">
        <v>75000</v>
      </c>
      <c r="J272" s="167">
        <v>0</v>
      </c>
      <c r="K272" s="167">
        <v>0</v>
      </c>
      <c r="L272" s="167">
        <v>0</v>
      </c>
      <c r="M272" s="167">
        <f>N272+P272</f>
        <v>0</v>
      </c>
      <c r="N272" s="167">
        <v>0</v>
      </c>
      <c r="O272" s="167">
        <v>0</v>
      </c>
      <c r="P272" s="167">
        <v>0</v>
      </c>
      <c r="Q272" s="168"/>
      <c r="R272" s="168"/>
      <c r="S272" s="168"/>
      <c r="T272" s="168"/>
      <c r="U272" s="168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59"/>
      <c r="AW272" s="159"/>
      <c r="AX272" s="159"/>
      <c r="AY272" s="159"/>
      <c r="AZ272" s="159"/>
      <c r="BA272" s="159"/>
      <c r="BB272" s="159"/>
      <c r="BC272" s="159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  <c r="BZ272" s="159"/>
      <c r="CA272" s="159"/>
      <c r="CB272" s="159"/>
      <c r="CC272" s="159"/>
      <c r="CD272" s="159"/>
      <c r="CE272" s="159"/>
      <c r="CF272" s="159"/>
      <c r="CG272" s="159"/>
      <c r="CH272" s="159"/>
      <c r="CI272" s="159"/>
      <c r="CJ272" s="159"/>
      <c r="CK272" s="159"/>
      <c r="CL272" s="159"/>
      <c r="CM272" s="159"/>
      <c r="CN272" s="159"/>
      <c r="CO272" s="159"/>
      <c r="CP272" s="159"/>
      <c r="CQ272" s="159"/>
      <c r="CR272" s="159"/>
      <c r="CS272" s="159"/>
      <c r="CT272" s="159"/>
      <c r="CU272" s="159"/>
      <c r="CV272" s="159"/>
      <c r="CW272" s="159"/>
      <c r="CX272" s="159"/>
      <c r="CY272" s="159"/>
      <c r="CZ272" s="159"/>
      <c r="DA272" s="159"/>
      <c r="DB272" s="159"/>
      <c r="DC272" s="159"/>
      <c r="DD272" s="159"/>
      <c r="DE272" s="159"/>
      <c r="DF272" s="159"/>
      <c r="DG272" s="159"/>
      <c r="DH272" s="159"/>
      <c r="DI272" s="159"/>
      <c r="DJ272" s="159"/>
      <c r="DK272" s="159"/>
      <c r="DL272" s="159"/>
      <c r="DM272" s="159"/>
      <c r="DN272" s="159"/>
      <c r="DO272" s="159"/>
      <c r="DP272" s="159"/>
      <c r="DQ272" s="159"/>
      <c r="DR272" s="159"/>
      <c r="DS272" s="159"/>
      <c r="DT272" s="159"/>
      <c r="DU272" s="159"/>
      <c r="DV272" s="159"/>
      <c r="DW272" s="159"/>
      <c r="DX272" s="159"/>
      <c r="DY272" s="159"/>
      <c r="DZ272" s="159"/>
      <c r="EA272" s="159"/>
      <c r="EB272" s="159"/>
      <c r="EC272" s="159"/>
      <c r="ED272" s="159"/>
      <c r="EE272" s="159"/>
      <c r="EF272" s="159"/>
      <c r="EG272" s="159"/>
      <c r="EH272" s="159"/>
      <c r="EI272" s="159"/>
      <c r="EJ272" s="159"/>
      <c r="EK272" s="159"/>
      <c r="EL272" s="159"/>
      <c r="EM272" s="159"/>
      <c r="EN272" s="159"/>
      <c r="EO272" s="159"/>
      <c r="EP272" s="159"/>
      <c r="EQ272" s="159"/>
      <c r="ER272" s="159"/>
      <c r="ES272" s="159"/>
      <c r="ET272" s="159"/>
      <c r="EU272" s="159"/>
      <c r="EV272" s="159"/>
      <c r="EW272" s="159"/>
      <c r="EX272" s="159"/>
      <c r="EY272" s="159"/>
      <c r="EZ272" s="159"/>
      <c r="FA272" s="159"/>
      <c r="FB272" s="159"/>
      <c r="FC272" s="159"/>
      <c r="FD272" s="159"/>
      <c r="FE272" s="159"/>
      <c r="FF272" s="159"/>
      <c r="FG272" s="159"/>
      <c r="FH272" s="159"/>
      <c r="FI272" s="159"/>
      <c r="FJ272" s="159"/>
      <c r="FK272" s="159"/>
      <c r="FL272" s="159"/>
      <c r="FM272" s="159"/>
      <c r="FN272" s="159"/>
      <c r="FO272" s="159"/>
      <c r="FP272" s="159"/>
      <c r="FQ272" s="159"/>
      <c r="FR272" s="159"/>
      <c r="FS272" s="159"/>
      <c r="FT272" s="159"/>
      <c r="FU272" s="159"/>
      <c r="FV272" s="159"/>
      <c r="FW272" s="159"/>
      <c r="FX272" s="159"/>
      <c r="FY272" s="159"/>
      <c r="FZ272" s="159"/>
      <c r="GA272" s="159"/>
      <c r="GB272" s="159"/>
      <c r="GC272" s="159"/>
      <c r="GD272" s="159"/>
      <c r="GE272" s="159"/>
      <c r="GF272" s="159"/>
      <c r="GG272" s="159"/>
      <c r="GH272" s="159"/>
      <c r="GI272" s="159"/>
      <c r="GJ272" s="159"/>
      <c r="GK272" s="159"/>
      <c r="GL272" s="159"/>
      <c r="GM272" s="159"/>
      <c r="GN272" s="159"/>
      <c r="GO272" s="159"/>
      <c r="GP272" s="159"/>
      <c r="GQ272" s="159"/>
      <c r="GR272" s="159"/>
      <c r="GS272" s="159"/>
      <c r="GT272" s="159"/>
      <c r="GU272" s="159"/>
      <c r="GV272" s="159"/>
      <c r="GW272" s="159"/>
      <c r="GX272" s="159"/>
      <c r="GY272" s="159"/>
      <c r="GZ272" s="159"/>
      <c r="HA272" s="159"/>
      <c r="HB272" s="159"/>
      <c r="HC272" s="159"/>
      <c r="HD272" s="159"/>
      <c r="HE272" s="159"/>
      <c r="HF272" s="159"/>
      <c r="HG272" s="159"/>
      <c r="HH272" s="159"/>
      <c r="HI272" s="159"/>
      <c r="HJ272" s="159"/>
      <c r="HK272" s="159"/>
      <c r="HL272" s="159"/>
      <c r="HM272" s="159"/>
      <c r="HN272" s="159"/>
      <c r="HO272" s="159"/>
      <c r="HP272" s="159"/>
      <c r="HQ272" s="159"/>
      <c r="HR272" s="159"/>
      <c r="HS272" s="159"/>
      <c r="HT272" s="159"/>
      <c r="HU272" s="159"/>
      <c r="HV272" s="159"/>
      <c r="HW272" s="159"/>
      <c r="HX272" s="159"/>
      <c r="HY272" s="159"/>
      <c r="HZ272" s="159"/>
      <c r="IA272" s="159"/>
      <c r="IB272" s="159"/>
      <c r="IC272" s="159"/>
      <c r="ID272" s="159"/>
      <c r="IE272" s="159"/>
      <c r="IF272" s="159"/>
      <c r="IG272" s="159"/>
      <c r="IH272" s="159"/>
      <c r="II272" s="159"/>
      <c r="IJ272" s="159"/>
      <c r="IK272" s="159"/>
      <c r="IL272" s="159"/>
      <c r="IM272" s="159"/>
      <c r="IN272" s="159"/>
      <c r="IO272" s="159"/>
      <c r="IP272" s="159"/>
      <c r="IQ272" s="159"/>
      <c r="IR272" s="159"/>
      <c r="IS272" s="159"/>
      <c r="IT272" s="159"/>
      <c r="IU272" s="159"/>
      <c r="IV272" s="159"/>
    </row>
    <row r="273" spans="1:256">
      <c r="A273" s="628"/>
      <c r="B273" s="631"/>
      <c r="C273" s="174" t="s">
        <v>1</v>
      </c>
      <c r="D273" s="166">
        <f>E273+M273</f>
        <v>150000</v>
      </c>
      <c r="E273" s="167">
        <f>F273+I273+J273+K273+L273</f>
        <v>150000</v>
      </c>
      <c r="F273" s="167">
        <f>G273+H273</f>
        <v>150000</v>
      </c>
      <c r="G273" s="167"/>
      <c r="H273" s="167">
        <v>150000</v>
      </c>
      <c r="I273" s="167"/>
      <c r="J273" s="167"/>
      <c r="K273" s="167"/>
      <c r="L273" s="167"/>
      <c r="M273" s="167">
        <f>N273+P273</f>
        <v>0</v>
      </c>
      <c r="N273" s="167"/>
      <c r="O273" s="167"/>
      <c r="P273" s="167"/>
      <c r="Q273" s="168"/>
      <c r="R273" s="168"/>
      <c r="S273" s="168"/>
      <c r="T273" s="168"/>
      <c r="U273" s="168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  <c r="BZ273" s="159"/>
      <c r="CA273" s="159"/>
      <c r="CB273" s="159"/>
      <c r="CC273" s="159"/>
      <c r="CD273" s="159"/>
      <c r="CE273" s="159"/>
      <c r="CF273" s="159"/>
      <c r="CG273" s="159"/>
      <c r="CH273" s="159"/>
      <c r="CI273" s="159"/>
      <c r="CJ273" s="159"/>
      <c r="CK273" s="159"/>
      <c r="CL273" s="159"/>
      <c r="CM273" s="159"/>
      <c r="CN273" s="159"/>
      <c r="CO273" s="159"/>
      <c r="CP273" s="159"/>
      <c r="CQ273" s="159"/>
      <c r="CR273" s="159"/>
      <c r="CS273" s="159"/>
      <c r="CT273" s="159"/>
      <c r="CU273" s="159"/>
      <c r="CV273" s="159"/>
      <c r="CW273" s="159"/>
      <c r="CX273" s="159"/>
      <c r="CY273" s="159"/>
      <c r="CZ273" s="159"/>
      <c r="DA273" s="159"/>
      <c r="DB273" s="159"/>
      <c r="DC273" s="159"/>
      <c r="DD273" s="159"/>
      <c r="DE273" s="159"/>
      <c r="DF273" s="159"/>
      <c r="DG273" s="159"/>
      <c r="DH273" s="159"/>
      <c r="DI273" s="159"/>
      <c r="DJ273" s="159"/>
      <c r="DK273" s="159"/>
      <c r="DL273" s="159"/>
      <c r="DM273" s="159"/>
      <c r="DN273" s="159"/>
      <c r="DO273" s="159"/>
      <c r="DP273" s="159"/>
      <c r="DQ273" s="159"/>
      <c r="DR273" s="159"/>
      <c r="DS273" s="159"/>
      <c r="DT273" s="159"/>
      <c r="DU273" s="159"/>
      <c r="DV273" s="159"/>
      <c r="DW273" s="159"/>
      <c r="DX273" s="159"/>
      <c r="DY273" s="159"/>
      <c r="DZ273" s="159"/>
      <c r="EA273" s="159"/>
      <c r="EB273" s="159"/>
      <c r="EC273" s="159"/>
      <c r="ED273" s="159"/>
      <c r="EE273" s="159"/>
      <c r="EF273" s="159"/>
      <c r="EG273" s="159"/>
      <c r="EH273" s="159"/>
      <c r="EI273" s="159"/>
      <c r="EJ273" s="159"/>
      <c r="EK273" s="159"/>
      <c r="EL273" s="159"/>
      <c r="EM273" s="159"/>
      <c r="EN273" s="159"/>
      <c r="EO273" s="159"/>
      <c r="EP273" s="159"/>
      <c r="EQ273" s="159"/>
      <c r="ER273" s="159"/>
      <c r="ES273" s="159"/>
      <c r="ET273" s="159"/>
      <c r="EU273" s="159"/>
      <c r="EV273" s="159"/>
      <c r="EW273" s="159"/>
      <c r="EX273" s="159"/>
      <c r="EY273" s="159"/>
      <c r="EZ273" s="159"/>
      <c r="FA273" s="159"/>
      <c r="FB273" s="159"/>
      <c r="FC273" s="159"/>
      <c r="FD273" s="159"/>
      <c r="FE273" s="159"/>
      <c r="FF273" s="159"/>
      <c r="FG273" s="159"/>
      <c r="FH273" s="159"/>
      <c r="FI273" s="159"/>
      <c r="FJ273" s="159"/>
      <c r="FK273" s="159"/>
      <c r="FL273" s="159"/>
      <c r="FM273" s="159"/>
      <c r="FN273" s="159"/>
      <c r="FO273" s="159"/>
      <c r="FP273" s="159"/>
      <c r="FQ273" s="159"/>
      <c r="FR273" s="159"/>
      <c r="FS273" s="159"/>
      <c r="FT273" s="159"/>
      <c r="FU273" s="159"/>
      <c r="FV273" s="159"/>
      <c r="FW273" s="159"/>
      <c r="FX273" s="159"/>
      <c r="FY273" s="159"/>
      <c r="FZ273" s="159"/>
      <c r="GA273" s="159"/>
      <c r="GB273" s="159"/>
      <c r="GC273" s="159"/>
      <c r="GD273" s="159"/>
      <c r="GE273" s="159"/>
      <c r="GF273" s="159"/>
      <c r="GG273" s="159"/>
      <c r="GH273" s="159"/>
      <c r="GI273" s="159"/>
      <c r="GJ273" s="159"/>
      <c r="GK273" s="159"/>
      <c r="GL273" s="159"/>
      <c r="GM273" s="159"/>
      <c r="GN273" s="159"/>
      <c r="GO273" s="159"/>
      <c r="GP273" s="159"/>
      <c r="GQ273" s="159"/>
      <c r="GR273" s="159"/>
      <c r="GS273" s="159"/>
      <c r="GT273" s="159"/>
      <c r="GU273" s="159"/>
      <c r="GV273" s="159"/>
      <c r="GW273" s="159"/>
      <c r="GX273" s="159"/>
      <c r="GY273" s="159"/>
      <c r="GZ273" s="159"/>
      <c r="HA273" s="159"/>
      <c r="HB273" s="159"/>
      <c r="HC273" s="159"/>
      <c r="HD273" s="159"/>
      <c r="HE273" s="159"/>
      <c r="HF273" s="159"/>
      <c r="HG273" s="159"/>
      <c r="HH273" s="159"/>
      <c r="HI273" s="159"/>
      <c r="HJ273" s="159"/>
      <c r="HK273" s="159"/>
      <c r="HL273" s="159"/>
      <c r="HM273" s="159"/>
      <c r="HN273" s="159"/>
      <c r="HO273" s="159"/>
      <c r="HP273" s="159"/>
      <c r="HQ273" s="159"/>
      <c r="HR273" s="159"/>
      <c r="HS273" s="159"/>
      <c r="HT273" s="159"/>
      <c r="HU273" s="159"/>
      <c r="HV273" s="159"/>
      <c r="HW273" s="159"/>
      <c r="HX273" s="159"/>
      <c r="HY273" s="159"/>
      <c r="HZ273" s="159"/>
      <c r="IA273" s="159"/>
      <c r="IB273" s="159"/>
      <c r="IC273" s="159"/>
      <c r="ID273" s="159"/>
      <c r="IE273" s="159"/>
      <c r="IF273" s="159"/>
      <c r="IG273" s="159"/>
      <c r="IH273" s="159"/>
      <c r="II273" s="159"/>
      <c r="IJ273" s="159"/>
      <c r="IK273" s="159"/>
      <c r="IL273" s="159"/>
      <c r="IM273" s="159"/>
      <c r="IN273" s="159"/>
      <c r="IO273" s="159"/>
      <c r="IP273" s="159"/>
      <c r="IQ273" s="159"/>
      <c r="IR273" s="159"/>
      <c r="IS273" s="159"/>
      <c r="IT273" s="159"/>
      <c r="IU273" s="159"/>
      <c r="IV273" s="159"/>
    </row>
    <row r="274" spans="1:256">
      <c r="A274" s="629"/>
      <c r="B274" s="632"/>
      <c r="C274" s="174" t="s">
        <v>2</v>
      </c>
      <c r="D274" s="166">
        <f>D272+D273</f>
        <v>745000</v>
      </c>
      <c r="E274" s="167">
        <f t="shared" ref="E274:P274" si="113">E272+E273</f>
        <v>745000</v>
      </c>
      <c r="F274" s="167">
        <f t="shared" si="113"/>
        <v>670000</v>
      </c>
      <c r="G274" s="167">
        <f t="shared" si="113"/>
        <v>213500</v>
      </c>
      <c r="H274" s="167">
        <f t="shared" si="113"/>
        <v>456500</v>
      </c>
      <c r="I274" s="167">
        <f t="shared" si="113"/>
        <v>75000</v>
      </c>
      <c r="J274" s="167">
        <f t="shared" si="113"/>
        <v>0</v>
      </c>
      <c r="K274" s="167">
        <f t="shared" si="113"/>
        <v>0</v>
      </c>
      <c r="L274" s="167">
        <f t="shared" si="113"/>
        <v>0</v>
      </c>
      <c r="M274" s="167">
        <f t="shared" si="113"/>
        <v>0</v>
      </c>
      <c r="N274" s="167">
        <f t="shared" si="113"/>
        <v>0</v>
      </c>
      <c r="O274" s="167">
        <f t="shared" si="113"/>
        <v>0</v>
      </c>
      <c r="P274" s="167">
        <f t="shared" si="113"/>
        <v>0</v>
      </c>
      <c r="Q274" s="168"/>
      <c r="R274" s="168"/>
      <c r="S274" s="168"/>
      <c r="T274" s="168"/>
      <c r="U274" s="168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  <c r="BZ274" s="159"/>
      <c r="CA274" s="159"/>
      <c r="CB274" s="159"/>
      <c r="CC274" s="159"/>
      <c r="CD274" s="159"/>
      <c r="CE274" s="159"/>
      <c r="CF274" s="159"/>
      <c r="CG274" s="159"/>
      <c r="CH274" s="159"/>
      <c r="CI274" s="159"/>
      <c r="CJ274" s="159"/>
      <c r="CK274" s="159"/>
      <c r="CL274" s="159"/>
      <c r="CM274" s="159"/>
      <c r="CN274" s="159"/>
      <c r="CO274" s="159"/>
      <c r="CP274" s="159"/>
      <c r="CQ274" s="159"/>
      <c r="CR274" s="159"/>
      <c r="CS274" s="159"/>
      <c r="CT274" s="159"/>
      <c r="CU274" s="159"/>
      <c r="CV274" s="159"/>
      <c r="CW274" s="159"/>
      <c r="CX274" s="159"/>
      <c r="CY274" s="159"/>
      <c r="CZ274" s="159"/>
      <c r="DA274" s="159"/>
      <c r="DB274" s="159"/>
      <c r="DC274" s="159"/>
      <c r="DD274" s="159"/>
      <c r="DE274" s="159"/>
      <c r="DF274" s="159"/>
      <c r="DG274" s="159"/>
      <c r="DH274" s="159"/>
      <c r="DI274" s="159"/>
      <c r="DJ274" s="159"/>
      <c r="DK274" s="159"/>
      <c r="DL274" s="159"/>
      <c r="DM274" s="159"/>
      <c r="DN274" s="159"/>
      <c r="DO274" s="159"/>
      <c r="DP274" s="159"/>
      <c r="DQ274" s="159"/>
      <c r="DR274" s="159"/>
      <c r="DS274" s="159"/>
      <c r="DT274" s="159"/>
      <c r="DU274" s="159"/>
      <c r="DV274" s="159"/>
      <c r="DW274" s="159"/>
      <c r="DX274" s="159"/>
      <c r="DY274" s="159"/>
      <c r="DZ274" s="159"/>
      <c r="EA274" s="159"/>
      <c r="EB274" s="159"/>
      <c r="EC274" s="159"/>
      <c r="ED274" s="159"/>
      <c r="EE274" s="159"/>
      <c r="EF274" s="159"/>
      <c r="EG274" s="159"/>
      <c r="EH274" s="159"/>
      <c r="EI274" s="159"/>
      <c r="EJ274" s="159"/>
      <c r="EK274" s="159"/>
      <c r="EL274" s="159"/>
      <c r="EM274" s="159"/>
      <c r="EN274" s="159"/>
      <c r="EO274" s="159"/>
      <c r="EP274" s="159"/>
      <c r="EQ274" s="159"/>
      <c r="ER274" s="159"/>
      <c r="ES274" s="159"/>
      <c r="ET274" s="159"/>
      <c r="EU274" s="159"/>
      <c r="EV274" s="159"/>
      <c r="EW274" s="159"/>
      <c r="EX274" s="159"/>
      <c r="EY274" s="159"/>
      <c r="EZ274" s="159"/>
      <c r="FA274" s="159"/>
      <c r="FB274" s="159"/>
      <c r="FC274" s="159"/>
      <c r="FD274" s="159"/>
      <c r="FE274" s="159"/>
      <c r="FF274" s="159"/>
      <c r="FG274" s="159"/>
      <c r="FH274" s="159"/>
      <c r="FI274" s="159"/>
      <c r="FJ274" s="159"/>
      <c r="FK274" s="159"/>
      <c r="FL274" s="159"/>
      <c r="FM274" s="159"/>
      <c r="FN274" s="159"/>
      <c r="FO274" s="159"/>
      <c r="FP274" s="159"/>
      <c r="FQ274" s="159"/>
      <c r="FR274" s="159"/>
      <c r="FS274" s="159"/>
      <c r="FT274" s="159"/>
      <c r="FU274" s="159"/>
      <c r="FV274" s="159"/>
      <c r="FW274" s="159"/>
      <c r="FX274" s="159"/>
      <c r="FY274" s="159"/>
      <c r="FZ274" s="159"/>
      <c r="GA274" s="159"/>
      <c r="GB274" s="159"/>
      <c r="GC274" s="159"/>
      <c r="GD274" s="159"/>
      <c r="GE274" s="159"/>
      <c r="GF274" s="159"/>
      <c r="GG274" s="159"/>
      <c r="GH274" s="159"/>
      <c r="GI274" s="159"/>
      <c r="GJ274" s="159"/>
      <c r="GK274" s="159"/>
      <c r="GL274" s="159"/>
      <c r="GM274" s="159"/>
      <c r="GN274" s="159"/>
      <c r="GO274" s="159"/>
      <c r="GP274" s="159"/>
      <c r="GQ274" s="159"/>
      <c r="GR274" s="159"/>
      <c r="GS274" s="159"/>
      <c r="GT274" s="159"/>
      <c r="GU274" s="159"/>
      <c r="GV274" s="159"/>
      <c r="GW274" s="159"/>
      <c r="GX274" s="159"/>
      <c r="GY274" s="159"/>
      <c r="GZ274" s="159"/>
      <c r="HA274" s="159"/>
      <c r="HB274" s="159"/>
      <c r="HC274" s="159"/>
      <c r="HD274" s="159"/>
      <c r="HE274" s="159"/>
      <c r="HF274" s="159"/>
      <c r="HG274" s="159"/>
      <c r="HH274" s="159"/>
      <c r="HI274" s="159"/>
      <c r="HJ274" s="159"/>
      <c r="HK274" s="159"/>
      <c r="HL274" s="159"/>
      <c r="HM274" s="159"/>
      <c r="HN274" s="159"/>
      <c r="HO274" s="159"/>
      <c r="HP274" s="159"/>
      <c r="HQ274" s="159"/>
      <c r="HR274" s="159"/>
      <c r="HS274" s="159"/>
      <c r="HT274" s="159"/>
      <c r="HU274" s="159"/>
      <c r="HV274" s="159"/>
      <c r="HW274" s="159"/>
      <c r="HX274" s="159"/>
      <c r="HY274" s="159"/>
      <c r="HZ274" s="159"/>
      <c r="IA274" s="159"/>
      <c r="IB274" s="159"/>
      <c r="IC274" s="159"/>
      <c r="ID274" s="159"/>
      <c r="IE274" s="159"/>
      <c r="IF274" s="159"/>
      <c r="IG274" s="159"/>
      <c r="IH274" s="159"/>
      <c r="II274" s="159"/>
      <c r="IJ274" s="159"/>
      <c r="IK274" s="159"/>
      <c r="IL274" s="159"/>
      <c r="IM274" s="159"/>
      <c r="IN274" s="159"/>
      <c r="IO274" s="159"/>
      <c r="IP274" s="159"/>
      <c r="IQ274" s="159"/>
      <c r="IR274" s="159"/>
      <c r="IS274" s="159"/>
      <c r="IT274" s="159"/>
      <c r="IU274" s="159"/>
      <c r="IV274" s="159"/>
    </row>
    <row r="275" spans="1:256" hidden="1">
      <c r="A275" s="627">
        <v>85217</v>
      </c>
      <c r="B275" s="630" t="s">
        <v>259</v>
      </c>
      <c r="C275" s="174" t="s">
        <v>0</v>
      </c>
      <c r="D275" s="176">
        <f>E275+M275</f>
        <v>6663357</v>
      </c>
      <c r="E275" s="177">
        <f>F275+I275+J275+K275+L275</f>
        <v>5742087</v>
      </c>
      <c r="F275" s="177">
        <f>G275+H275</f>
        <v>5737967</v>
      </c>
      <c r="G275" s="177">
        <v>4153886</v>
      </c>
      <c r="H275" s="177">
        <f>6663357-5079276</f>
        <v>1584081</v>
      </c>
      <c r="I275" s="177">
        <v>0</v>
      </c>
      <c r="J275" s="177">
        <v>4120</v>
      </c>
      <c r="K275" s="177">
        <v>0</v>
      </c>
      <c r="L275" s="177">
        <v>0</v>
      </c>
      <c r="M275" s="177">
        <f>N275+P275</f>
        <v>921270</v>
      </c>
      <c r="N275" s="177">
        <v>921270</v>
      </c>
      <c r="O275" s="177">
        <v>0</v>
      </c>
      <c r="P275" s="177">
        <v>0</v>
      </c>
      <c r="Q275" s="178"/>
      <c r="R275" s="178"/>
      <c r="S275" s="178"/>
      <c r="T275" s="178"/>
      <c r="U275" s="178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4"/>
      <c r="DF275" s="144"/>
      <c r="DG275" s="144"/>
      <c r="DH275" s="144"/>
      <c r="DI275" s="144"/>
      <c r="DJ275" s="144"/>
      <c r="DK275" s="144"/>
      <c r="DL275" s="144"/>
      <c r="DM275" s="144"/>
      <c r="DN275" s="144"/>
      <c r="DO275" s="144"/>
      <c r="DP275" s="144"/>
      <c r="DQ275" s="144"/>
      <c r="DR275" s="144"/>
      <c r="DS275" s="144"/>
      <c r="DT275" s="144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  <c r="EH275" s="144"/>
      <c r="EI275" s="144"/>
      <c r="EJ275" s="144"/>
      <c r="EK275" s="144"/>
      <c r="EL275" s="144"/>
      <c r="EM275" s="144"/>
      <c r="EN275" s="144"/>
      <c r="EO275" s="144"/>
      <c r="EP275" s="144"/>
      <c r="EQ275" s="144"/>
      <c r="ER275" s="144"/>
      <c r="ES275" s="144"/>
      <c r="ET275" s="144"/>
      <c r="EU275" s="144"/>
      <c r="EV275" s="144"/>
      <c r="EW275" s="144"/>
      <c r="EX275" s="144"/>
      <c r="EY275" s="144"/>
      <c r="EZ275" s="144"/>
      <c r="FA275" s="144"/>
      <c r="FB275" s="144"/>
      <c r="FC275" s="144"/>
      <c r="FD275" s="144"/>
      <c r="FE275" s="144"/>
      <c r="FF275" s="144"/>
      <c r="FG275" s="144"/>
      <c r="FH275" s="144"/>
      <c r="FI275" s="144"/>
      <c r="FJ275" s="144"/>
      <c r="FK275" s="144"/>
      <c r="FL275" s="144"/>
      <c r="FM275" s="144"/>
      <c r="FN275" s="144"/>
      <c r="FO275" s="144"/>
      <c r="FP275" s="144"/>
      <c r="FQ275" s="144"/>
      <c r="FR275" s="144"/>
      <c r="FS275" s="144"/>
      <c r="FT275" s="144"/>
      <c r="FU275" s="144"/>
      <c r="FV275" s="144"/>
      <c r="FW275" s="144"/>
      <c r="FX275" s="144"/>
      <c r="FY275" s="144"/>
      <c r="FZ275" s="144"/>
      <c r="GA275" s="144"/>
      <c r="GB275" s="144"/>
      <c r="GC275" s="144"/>
      <c r="GD275" s="144"/>
      <c r="GE275" s="144"/>
      <c r="GF275" s="144"/>
      <c r="GG275" s="144"/>
      <c r="GH275" s="144"/>
      <c r="GI275" s="144"/>
      <c r="GJ275" s="144"/>
      <c r="GK275" s="144"/>
      <c r="GL275" s="144"/>
      <c r="GM275" s="144"/>
      <c r="GN275" s="144"/>
      <c r="GO275" s="144"/>
      <c r="GP275" s="144"/>
      <c r="GQ275" s="144"/>
      <c r="GR275" s="144"/>
      <c r="GS275" s="144"/>
      <c r="GT275" s="144"/>
      <c r="GU275" s="144"/>
      <c r="GV275" s="144"/>
      <c r="GW275" s="144"/>
      <c r="GX275" s="144"/>
      <c r="GY275" s="144"/>
      <c r="GZ275" s="144"/>
      <c r="HA275" s="144"/>
      <c r="HB275" s="144"/>
      <c r="HC275" s="144"/>
      <c r="HD275" s="144"/>
      <c r="HE275" s="144"/>
      <c r="HF275" s="144"/>
      <c r="HG275" s="144"/>
      <c r="HH275" s="144"/>
      <c r="HI275" s="144"/>
      <c r="HJ275" s="144"/>
      <c r="HK275" s="144"/>
      <c r="HL275" s="144"/>
      <c r="HM275" s="144"/>
      <c r="HN275" s="144"/>
      <c r="HO275" s="144"/>
      <c r="HP275" s="144"/>
      <c r="HQ275" s="144"/>
      <c r="HR275" s="144"/>
      <c r="HS275" s="144"/>
      <c r="HT275" s="144"/>
      <c r="HU275" s="144"/>
      <c r="HV275" s="144"/>
      <c r="HW275" s="144"/>
      <c r="HX275" s="144"/>
      <c r="HY275" s="144"/>
      <c r="HZ275" s="144"/>
      <c r="IA275" s="144"/>
      <c r="IB275" s="144"/>
      <c r="IC275" s="144"/>
      <c r="ID275" s="144"/>
      <c r="IE275" s="144"/>
      <c r="IF275" s="144"/>
      <c r="IG275" s="144"/>
      <c r="IH275" s="144"/>
      <c r="II275" s="144"/>
      <c r="IJ275" s="144"/>
      <c r="IK275" s="144"/>
      <c r="IL275" s="144"/>
      <c r="IM275" s="144"/>
      <c r="IN275" s="144"/>
      <c r="IO275" s="144"/>
      <c r="IP275" s="144"/>
      <c r="IQ275" s="144"/>
      <c r="IR275" s="144"/>
      <c r="IS275" s="144"/>
      <c r="IT275" s="144"/>
      <c r="IU275" s="144"/>
      <c r="IV275" s="144"/>
    </row>
    <row r="276" spans="1:256" hidden="1">
      <c r="A276" s="628"/>
      <c r="B276" s="631"/>
      <c r="C276" s="174" t="s">
        <v>1</v>
      </c>
      <c r="D276" s="176">
        <f>E276+M276</f>
        <v>0</v>
      </c>
      <c r="E276" s="177">
        <f>F276+I276+J276+K276+L276</f>
        <v>0</v>
      </c>
      <c r="F276" s="177">
        <f>G276+H276</f>
        <v>0</v>
      </c>
      <c r="G276" s="177"/>
      <c r="H276" s="177"/>
      <c r="I276" s="177"/>
      <c r="J276" s="177"/>
      <c r="K276" s="177"/>
      <c r="L276" s="177"/>
      <c r="M276" s="177">
        <f>N276+P276</f>
        <v>0</v>
      </c>
      <c r="N276" s="177"/>
      <c r="O276" s="177"/>
      <c r="P276" s="177"/>
      <c r="Q276" s="178"/>
      <c r="R276" s="178"/>
      <c r="S276" s="178"/>
      <c r="T276" s="178"/>
      <c r="U276" s="178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4"/>
      <c r="DF276" s="144"/>
      <c r="DG276" s="144"/>
      <c r="DH276" s="144"/>
      <c r="DI276" s="144"/>
      <c r="DJ276" s="144"/>
      <c r="DK276" s="144"/>
      <c r="DL276" s="144"/>
      <c r="DM276" s="144"/>
      <c r="DN276" s="144"/>
      <c r="DO276" s="144"/>
      <c r="DP276" s="144"/>
      <c r="DQ276" s="144"/>
      <c r="DR276" s="144"/>
      <c r="DS276" s="144"/>
      <c r="DT276" s="144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  <c r="EH276" s="144"/>
      <c r="EI276" s="144"/>
      <c r="EJ276" s="144"/>
      <c r="EK276" s="144"/>
      <c r="EL276" s="144"/>
      <c r="EM276" s="144"/>
      <c r="EN276" s="144"/>
      <c r="EO276" s="144"/>
      <c r="EP276" s="144"/>
      <c r="EQ276" s="144"/>
      <c r="ER276" s="144"/>
      <c r="ES276" s="144"/>
      <c r="ET276" s="144"/>
      <c r="EU276" s="144"/>
      <c r="EV276" s="144"/>
      <c r="EW276" s="144"/>
      <c r="EX276" s="144"/>
      <c r="EY276" s="144"/>
      <c r="EZ276" s="144"/>
      <c r="FA276" s="144"/>
      <c r="FB276" s="144"/>
      <c r="FC276" s="144"/>
      <c r="FD276" s="144"/>
      <c r="FE276" s="144"/>
      <c r="FF276" s="144"/>
      <c r="FG276" s="144"/>
      <c r="FH276" s="144"/>
      <c r="FI276" s="144"/>
      <c r="FJ276" s="144"/>
      <c r="FK276" s="144"/>
      <c r="FL276" s="144"/>
      <c r="FM276" s="144"/>
      <c r="FN276" s="144"/>
      <c r="FO276" s="144"/>
      <c r="FP276" s="144"/>
      <c r="FQ276" s="144"/>
      <c r="FR276" s="144"/>
      <c r="FS276" s="144"/>
      <c r="FT276" s="144"/>
      <c r="FU276" s="144"/>
      <c r="FV276" s="144"/>
      <c r="FW276" s="144"/>
      <c r="FX276" s="144"/>
      <c r="FY276" s="144"/>
      <c r="FZ276" s="144"/>
      <c r="GA276" s="144"/>
      <c r="GB276" s="144"/>
      <c r="GC276" s="144"/>
      <c r="GD276" s="144"/>
      <c r="GE276" s="144"/>
      <c r="GF276" s="144"/>
      <c r="GG276" s="144"/>
      <c r="GH276" s="144"/>
      <c r="GI276" s="144"/>
      <c r="GJ276" s="144"/>
      <c r="GK276" s="144"/>
      <c r="GL276" s="144"/>
      <c r="GM276" s="144"/>
      <c r="GN276" s="144"/>
      <c r="GO276" s="144"/>
      <c r="GP276" s="144"/>
      <c r="GQ276" s="144"/>
      <c r="GR276" s="144"/>
      <c r="GS276" s="144"/>
      <c r="GT276" s="144"/>
      <c r="GU276" s="144"/>
      <c r="GV276" s="144"/>
      <c r="GW276" s="144"/>
      <c r="GX276" s="144"/>
      <c r="GY276" s="144"/>
      <c r="GZ276" s="144"/>
      <c r="HA276" s="144"/>
      <c r="HB276" s="144"/>
      <c r="HC276" s="144"/>
      <c r="HD276" s="144"/>
      <c r="HE276" s="144"/>
      <c r="HF276" s="144"/>
      <c r="HG276" s="144"/>
      <c r="HH276" s="144"/>
      <c r="HI276" s="144"/>
      <c r="HJ276" s="144"/>
      <c r="HK276" s="144"/>
      <c r="HL276" s="144"/>
      <c r="HM276" s="144"/>
      <c r="HN276" s="144"/>
      <c r="HO276" s="144"/>
      <c r="HP276" s="144"/>
      <c r="HQ276" s="144"/>
      <c r="HR276" s="144"/>
      <c r="HS276" s="144"/>
      <c r="HT276" s="144"/>
      <c r="HU276" s="144"/>
      <c r="HV276" s="144"/>
      <c r="HW276" s="144"/>
      <c r="HX276" s="144"/>
      <c r="HY276" s="144"/>
      <c r="HZ276" s="144"/>
      <c r="IA276" s="144"/>
      <c r="IB276" s="144"/>
      <c r="IC276" s="144"/>
      <c r="ID276" s="144"/>
      <c r="IE276" s="144"/>
      <c r="IF276" s="144"/>
      <c r="IG276" s="144"/>
      <c r="IH276" s="144"/>
      <c r="II276" s="144"/>
      <c r="IJ276" s="144"/>
      <c r="IK276" s="144"/>
      <c r="IL276" s="144"/>
      <c r="IM276" s="144"/>
      <c r="IN276" s="144"/>
      <c r="IO276" s="144"/>
      <c r="IP276" s="144"/>
      <c r="IQ276" s="144"/>
      <c r="IR276" s="144"/>
      <c r="IS276" s="144"/>
      <c r="IT276" s="144"/>
      <c r="IU276" s="144"/>
      <c r="IV276" s="144"/>
    </row>
    <row r="277" spans="1:256" hidden="1">
      <c r="A277" s="629"/>
      <c r="B277" s="632"/>
      <c r="C277" s="174" t="s">
        <v>2</v>
      </c>
      <c r="D277" s="176">
        <f>D275+D276</f>
        <v>6663357</v>
      </c>
      <c r="E277" s="177">
        <f t="shared" ref="E277:P277" si="114">E275+E276</f>
        <v>5742087</v>
      </c>
      <c r="F277" s="177">
        <f t="shared" si="114"/>
        <v>5737967</v>
      </c>
      <c r="G277" s="177">
        <f t="shared" si="114"/>
        <v>4153886</v>
      </c>
      <c r="H277" s="177">
        <f t="shared" si="114"/>
        <v>1584081</v>
      </c>
      <c r="I277" s="177">
        <f t="shared" si="114"/>
        <v>0</v>
      </c>
      <c r="J277" s="177">
        <f t="shared" si="114"/>
        <v>4120</v>
      </c>
      <c r="K277" s="177">
        <f t="shared" si="114"/>
        <v>0</v>
      </c>
      <c r="L277" s="177">
        <f t="shared" si="114"/>
        <v>0</v>
      </c>
      <c r="M277" s="177">
        <f t="shared" si="114"/>
        <v>921270</v>
      </c>
      <c r="N277" s="177">
        <f t="shared" si="114"/>
        <v>921270</v>
      </c>
      <c r="O277" s="177">
        <f t="shared" si="114"/>
        <v>0</v>
      </c>
      <c r="P277" s="177">
        <f t="shared" si="114"/>
        <v>0</v>
      </c>
      <c r="Q277" s="178"/>
      <c r="R277" s="178"/>
      <c r="S277" s="178"/>
      <c r="T277" s="178"/>
      <c r="U277" s="178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4"/>
      <c r="BX277" s="144"/>
      <c r="BY277" s="144"/>
      <c r="BZ277" s="144"/>
      <c r="CA277" s="144"/>
      <c r="CB277" s="144"/>
      <c r="CC277" s="144"/>
      <c r="CD277" s="144"/>
      <c r="CE277" s="144"/>
      <c r="CF277" s="144"/>
      <c r="CG277" s="144"/>
      <c r="CH277" s="144"/>
      <c r="CI277" s="144"/>
      <c r="CJ277" s="144"/>
      <c r="CK277" s="144"/>
      <c r="CL277" s="144"/>
      <c r="CM277" s="144"/>
      <c r="CN277" s="144"/>
      <c r="CO277" s="144"/>
      <c r="CP277" s="144"/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4"/>
      <c r="DF277" s="144"/>
      <c r="DG277" s="144"/>
      <c r="DH277" s="144"/>
      <c r="DI277" s="144"/>
      <c r="DJ277" s="144"/>
      <c r="DK277" s="144"/>
      <c r="DL277" s="144"/>
      <c r="DM277" s="144"/>
      <c r="DN277" s="144"/>
      <c r="DO277" s="144"/>
      <c r="DP277" s="144"/>
      <c r="DQ277" s="144"/>
      <c r="DR277" s="144"/>
      <c r="DS277" s="144"/>
      <c r="DT277" s="144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  <c r="EH277" s="144"/>
      <c r="EI277" s="144"/>
      <c r="EJ277" s="144"/>
      <c r="EK277" s="144"/>
      <c r="EL277" s="144"/>
      <c r="EM277" s="144"/>
      <c r="EN277" s="144"/>
      <c r="EO277" s="144"/>
      <c r="EP277" s="144"/>
      <c r="EQ277" s="144"/>
      <c r="ER277" s="144"/>
      <c r="ES277" s="144"/>
      <c r="ET277" s="144"/>
      <c r="EU277" s="144"/>
      <c r="EV277" s="144"/>
      <c r="EW277" s="144"/>
      <c r="EX277" s="144"/>
      <c r="EY277" s="144"/>
      <c r="EZ277" s="144"/>
      <c r="FA277" s="144"/>
      <c r="FB277" s="144"/>
      <c r="FC277" s="144"/>
      <c r="FD277" s="144"/>
      <c r="FE277" s="144"/>
      <c r="FF277" s="144"/>
      <c r="FG277" s="144"/>
      <c r="FH277" s="144"/>
      <c r="FI277" s="144"/>
      <c r="FJ277" s="144"/>
      <c r="FK277" s="144"/>
      <c r="FL277" s="144"/>
      <c r="FM277" s="144"/>
      <c r="FN277" s="144"/>
      <c r="FO277" s="144"/>
      <c r="FP277" s="144"/>
      <c r="FQ277" s="144"/>
      <c r="FR277" s="144"/>
      <c r="FS277" s="144"/>
      <c r="FT277" s="144"/>
      <c r="FU277" s="144"/>
      <c r="FV277" s="144"/>
      <c r="FW277" s="144"/>
      <c r="FX277" s="144"/>
      <c r="FY277" s="144"/>
      <c r="FZ277" s="144"/>
      <c r="GA277" s="144"/>
      <c r="GB277" s="144"/>
      <c r="GC277" s="144"/>
      <c r="GD277" s="144"/>
      <c r="GE277" s="144"/>
      <c r="GF277" s="144"/>
      <c r="GG277" s="144"/>
      <c r="GH277" s="144"/>
      <c r="GI277" s="144"/>
      <c r="GJ277" s="144"/>
      <c r="GK277" s="144"/>
      <c r="GL277" s="144"/>
      <c r="GM277" s="144"/>
      <c r="GN277" s="144"/>
      <c r="GO277" s="144"/>
      <c r="GP277" s="144"/>
      <c r="GQ277" s="144"/>
      <c r="GR277" s="144"/>
      <c r="GS277" s="144"/>
      <c r="GT277" s="144"/>
      <c r="GU277" s="144"/>
      <c r="GV277" s="144"/>
      <c r="GW277" s="144"/>
      <c r="GX277" s="144"/>
      <c r="GY277" s="144"/>
      <c r="GZ277" s="144"/>
      <c r="HA277" s="144"/>
      <c r="HB277" s="144"/>
      <c r="HC277" s="144"/>
      <c r="HD277" s="144"/>
      <c r="HE277" s="144"/>
      <c r="HF277" s="144"/>
      <c r="HG277" s="144"/>
      <c r="HH277" s="144"/>
      <c r="HI277" s="144"/>
      <c r="HJ277" s="144"/>
      <c r="HK277" s="144"/>
      <c r="HL277" s="144"/>
      <c r="HM277" s="144"/>
      <c r="HN277" s="144"/>
      <c r="HO277" s="144"/>
      <c r="HP277" s="144"/>
      <c r="HQ277" s="144"/>
      <c r="HR277" s="144"/>
      <c r="HS277" s="144"/>
      <c r="HT277" s="144"/>
      <c r="HU277" s="144"/>
      <c r="HV277" s="144"/>
      <c r="HW277" s="144"/>
      <c r="HX277" s="144"/>
      <c r="HY277" s="144"/>
      <c r="HZ277" s="144"/>
      <c r="IA277" s="144"/>
      <c r="IB277" s="144"/>
      <c r="IC277" s="144"/>
      <c r="ID277" s="144"/>
      <c r="IE277" s="144"/>
      <c r="IF277" s="144"/>
      <c r="IG277" s="144"/>
      <c r="IH277" s="144"/>
      <c r="II277" s="144"/>
      <c r="IJ277" s="144"/>
      <c r="IK277" s="144"/>
      <c r="IL277" s="144"/>
      <c r="IM277" s="144"/>
      <c r="IN277" s="144"/>
      <c r="IO277" s="144"/>
      <c r="IP277" s="144"/>
      <c r="IQ277" s="144"/>
      <c r="IR277" s="144"/>
      <c r="IS277" s="144"/>
      <c r="IT277" s="144"/>
      <c r="IU277" s="144"/>
      <c r="IV277" s="144"/>
    </row>
    <row r="278" spans="1:256" hidden="1">
      <c r="A278" s="627">
        <v>85231</v>
      </c>
      <c r="B278" s="630" t="s">
        <v>260</v>
      </c>
      <c r="C278" s="174" t="s">
        <v>0</v>
      </c>
      <c r="D278" s="176">
        <f>E278+M278</f>
        <v>800000</v>
      </c>
      <c r="E278" s="177">
        <f>F278+I278+J278+K278+L278</f>
        <v>800000</v>
      </c>
      <c r="F278" s="177">
        <f>G278+H278</f>
        <v>550000</v>
      </c>
      <c r="G278" s="177">
        <v>0</v>
      </c>
      <c r="H278" s="177">
        <f>800000-250000</f>
        <v>550000</v>
      </c>
      <c r="I278" s="177">
        <v>250000</v>
      </c>
      <c r="J278" s="177">
        <v>0</v>
      </c>
      <c r="K278" s="177">
        <v>0</v>
      </c>
      <c r="L278" s="177">
        <v>0</v>
      </c>
      <c r="M278" s="177">
        <f>N278+P278</f>
        <v>0</v>
      </c>
      <c r="N278" s="177">
        <v>0</v>
      </c>
      <c r="O278" s="177">
        <v>0</v>
      </c>
      <c r="P278" s="177">
        <v>0</v>
      </c>
      <c r="Q278" s="178"/>
      <c r="R278" s="178"/>
      <c r="S278" s="178"/>
      <c r="T278" s="178"/>
      <c r="U278" s="178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4"/>
      <c r="BX278" s="144"/>
      <c r="BY278" s="144"/>
      <c r="BZ278" s="144"/>
      <c r="CA278" s="144"/>
      <c r="CB278" s="144"/>
      <c r="CC278" s="144"/>
      <c r="CD278" s="144"/>
      <c r="CE278" s="144"/>
      <c r="CF278" s="144"/>
      <c r="CG278" s="144"/>
      <c r="CH278" s="144"/>
      <c r="CI278" s="144"/>
      <c r="CJ278" s="144"/>
      <c r="CK278" s="144"/>
      <c r="CL278" s="144"/>
      <c r="CM278" s="144"/>
      <c r="CN278" s="144"/>
      <c r="CO278" s="144"/>
      <c r="CP278" s="144"/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4"/>
      <c r="DF278" s="144"/>
      <c r="DG278" s="144"/>
      <c r="DH278" s="144"/>
      <c r="DI278" s="144"/>
      <c r="DJ278" s="144"/>
      <c r="DK278" s="144"/>
      <c r="DL278" s="144"/>
      <c r="DM278" s="144"/>
      <c r="DN278" s="144"/>
      <c r="DO278" s="144"/>
      <c r="DP278" s="144"/>
      <c r="DQ278" s="144"/>
      <c r="DR278" s="144"/>
      <c r="DS278" s="144"/>
      <c r="DT278" s="144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  <c r="EH278" s="144"/>
      <c r="EI278" s="144"/>
      <c r="EJ278" s="144"/>
      <c r="EK278" s="144"/>
      <c r="EL278" s="144"/>
      <c r="EM278" s="144"/>
      <c r="EN278" s="144"/>
      <c r="EO278" s="144"/>
      <c r="EP278" s="144"/>
      <c r="EQ278" s="144"/>
      <c r="ER278" s="144"/>
      <c r="ES278" s="144"/>
      <c r="ET278" s="144"/>
      <c r="EU278" s="144"/>
      <c r="EV278" s="144"/>
      <c r="EW278" s="144"/>
      <c r="EX278" s="144"/>
      <c r="EY278" s="144"/>
      <c r="EZ278" s="144"/>
      <c r="FA278" s="144"/>
      <c r="FB278" s="144"/>
      <c r="FC278" s="144"/>
      <c r="FD278" s="144"/>
      <c r="FE278" s="144"/>
      <c r="FF278" s="144"/>
      <c r="FG278" s="144"/>
      <c r="FH278" s="144"/>
      <c r="FI278" s="144"/>
      <c r="FJ278" s="144"/>
      <c r="FK278" s="144"/>
      <c r="FL278" s="144"/>
      <c r="FM278" s="144"/>
      <c r="FN278" s="144"/>
      <c r="FO278" s="144"/>
      <c r="FP278" s="144"/>
      <c r="FQ278" s="144"/>
      <c r="FR278" s="144"/>
      <c r="FS278" s="144"/>
      <c r="FT278" s="144"/>
      <c r="FU278" s="144"/>
      <c r="FV278" s="144"/>
      <c r="FW278" s="144"/>
      <c r="FX278" s="144"/>
      <c r="FY278" s="144"/>
      <c r="FZ278" s="144"/>
      <c r="GA278" s="144"/>
      <c r="GB278" s="144"/>
      <c r="GC278" s="144"/>
      <c r="GD278" s="144"/>
      <c r="GE278" s="144"/>
      <c r="GF278" s="144"/>
      <c r="GG278" s="144"/>
      <c r="GH278" s="144"/>
      <c r="GI278" s="144"/>
      <c r="GJ278" s="144"/>
      <c r="GK278" s="144"/>
      <c r="GL278" s="144"/>
      <c r="GM278" s="144"/>
      <c r="GN278" s="144"/>
      <c r="GO278" s="144"/>
      <c r="GP278" s="144"/>
      <c r="GQ278" s="144"/>
      <c r="GR278" s="144"/>
      <c r="GS278" s="144"/>
      <c r="GT278" s="144"/>
      <c r="GU278" s="144"/>
      <c r="GV278" s="144"/>
      <c r="GW278" s="144"/>
      <c r="GX278" s="144"/>
      <c r="GY278" s="144"/>
      <c r="GZ278" s="144"/>
      <c r="HA278" s="144"/>
      <c r="HB278" s="144"/>
      <c r="HC278" s="144"/>
      <c r="HD278" s="144"/>
      <c r="HE278" s="144"/>
      <c r="HF278" s="144"/>
      <c r="HG278" s="144"/>
      <c r="HH278" s="144"/>
      <c r="HI278" s="144"/>
      <c r="HJ278" s="144"/>
      <c r="HK278" s="144"/>
      <c r="HL278" s="144"/>
      <c r="HM278" s="144"/>
      <c r="HN278" s="144"/>
      <c r="HO278" s="144"/>
      <c r="HP278" s="144"/>
      <c r="HQ278" s="144"/>
      <c r="HR278" s="144"/>
      <c r="HS278" s="144"/>
      <c r="HT278" s="144"/>
      <c r="HU278" s="144"/>
      <c r="HV278" s="144"/>
      <c r="HW278" s="144"/>
      <c r="HX278" s="144"/>
      <c r="HY278" s="144"/>
      <c r="HZ278" s="144"/>
      <c r="IA278" s="144"/>
      <c r="IB278" s="144"/>
      <c r="IC278" s="144"/>
      <c r="ID278" s="144"/>
      <c r="IE278" s="144"/>
      <c r="IF278" s="144"/>
      <c r="IG278" s="144"/>
      <c r="IH278" s="144"/>
      <c r="II278" s="144"/>
      <c r="IJ278" s="144"/>
      <c r="IK278" s="144"/>
      <c r="IL278" s="144"/>
      <c r="IM278" s="144"/>
      <c r="IN278" s="144"/>
      <c r="IO278" s="144"/>
      <c r="IP278" s="144"/>
      <c r="IQ278" s="144"/>
      <c r="IR278" s="144"/>
      <c r="IS278" s="144"/>
      <c r="IT278" s="144"/>
      <c r="IU278" s="144"/>
      <c r="IV278" s="144"/>
    </row>
    <row r="279" spans="1:256" hidden="1">
      <c r="A279" s="628"/>
      <c r="B279" s="631"/>
      <c r="C279" s="174" t="s">
        <v>1</v>
      </c>
      <c r="D279" s="176">
        <f>E279+M279</f>
        <v>0</v>
      </c>
      <c r="E279" s="177">
        <f>F279+I279+J279+K279+L279</f>
        <v>0</v>
      </c>
      <c r="F279" s="177">
        <f>G279+H279</f>
        <v>0</v>
      </c>
      <c r="G279" s="177"/>
      <c r="H279" s="177"/>
      <c r="I279" s="177"/>
      <c r="J279" s="177"/>
      <c r="K279" s="177"/>
      <c r="L279" s="177"/>
      <c r="M279" s="177">
        <f>N279+P279</f>
        <v>0</v>
      </c>
      <c r="N279" s="177"/>
      <c r="O279" s="177"/>
      <c r="P279" s="177"/>
      <c r="Q279" s="178"/>
      <c r="R279" s="178"/>
      <c r="S279" s="178"/>
      <c r="T279" s="178"/>
      <c r="U279" s="178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  <c r="DI279" s="144"/>
      <c r="DJ279" s="144"/>
      <c r="DK279" s="144"/>
      <c r="DL279" s="144"/>
      <c r="DM279" s="144"/>
      <c r="DN279" s="144"/>
      <c r="DO279" s="144"/>
      <c r="DP279" s="144"/>
      <c r="DQ279" s="144"/>
      <c r="DR279" s="144"/>
      <c r="DS279" s="144"/>
      <c r="DT279" s="144"/>
      <c r="DU279" s="144"/>
      <c r="DV279" s="144"/>
      <c r="DW279" s="144"/>
      <c r="DX279" s="144"/>
      <c r="DY279" s="144"/>
      <c r="DZ279" s="144"/>
      <c r="EA279" s="144"/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  <c r="EV279" s="144"/>
      <c r="EW279" s="144"/>
      <c r="EX279" s="144"/>
      <c r="EY279" s="144"/>
      <c r="EZ279" s="144"/>
      <c r="FA279" s="144"/>
      <c r="FB279" s="144"/>
      <c r="FC279" s="144"/>
      <c r="FD279" s="144"/>
      <c r="FE279" s="144"/>
      <c r="FF279" s="144"/>
      <c r="FG279" s="144"/>
      <c r="FH279" s="144"/>
      <c r="FI279" s="144"/>
      <c r="FJ279" s="144"/>
      <c r="FK279" s="144"/>
      <c r="FL279" s="144"/>
      <c r="FM279" s="144"/>
      <c r="FN279" s="144"/>
      <c r="FO279" s="144"/>
      <c r="FP279" s="144"/>
      <c r="FQ279" s="144"/>
      <c r="FR279" s="144"/>
      <c r="FS279" s="144"/>
      <c r="FT279" s="144"/>
      <c r="FU279" s="144"/>
      <c r="FV279" s="144"/>
      <c r="FW279" s="144"/>
      <c r="FX279" s="144"/>
      <c r="FY279" s="144"/>
      <c r="FZ279" s="144"/>
      <c r="GA279" s="144"/>
      <c r="GB279" s="144"/>
      <c r="GC279" s="144"/>
      <c r="GD279" s="144"/>
      <c r="GE279" s="144"/>
      <c r="GF279" s="144"/>
      <c r="GG279" s="144"/>
      <c r="GH279" s="144"/>
      <c r="GI279" s="144"/>
      <c r="GJ279" s="144"/>
      <c r="GK279" s="144"/>
      <c r="GL279" s="144"/>
      <c r="GM279" s="144"/>
      <c r="GN279" s="144"/>
      <c r="GO279" s="144"/>
      <c r="GP279" s="144"/>
      <c r="GQ279" s="144"/>
      <c r="GR279" s="144"/>
      <c r="GS279" s="144"/>
      <c r="GT279" s="144"/>
      <c r="GU279" s="144"/>
      <c r="GV279" s="144"/>
      <c r="GW279" s="144"/>
      <c r="GX279" s="144"/>
      <c r="GY279" s="144"/>
      <c r="GZ279" s="144"/>
      <c r="HA279" s="144"/>
      <c r="HB279" s="144"/>
      <c r="HC279" s="144"/>
      <c r="HD279" s="144"/>
      <c r="HE279" s="144"/>
      <c r="HF279" s="144"/>
      <c r="HG279" s="144"/>
      <c r="HH279" s="144"/>
      <c r="HI279" s="144"/>
      <c r="HJ279" s="144"/>
      <c r="HK279" s="144"/>
      <c r="HL279" s="144"/>
      <c r="HM279" s="144"/>
      <c r="HN279" s="144"/>
      <c r="HO279" s="144"/>
      <c r="HP279" s="144"/>
      <c r="HQ279" s="144"/>
      <c r="HR279" s="144"/>
      <c r="HS279" s="144"/>
      <c r="HT279" s="144"/>
      <c r="HU279" s="144"/>
      <c r="HV279" s="144"/>
      <c r="HW279" s="144"/>
      <c r="HX279" s="144"/>
      <c r="HY279" s="144"/>
      <c r="HZ279" s="144"/>
      <c r="IA279" s="144"/>
      <c r="IB279" s="144"/>
      <c r="IC279" s="144"/>
      <c r="ID279" s="144"/>
      <c r="IE279" s="144"/>
      <c r="IF279" s="144"/>
      <c r="IG279" s="144"/>
      <c r="IH279" s="144"/>
      <c r="II279" s="144"/>
      <c r="IJ279" s="144"/>
      <c r="IK279" s="144"/>
      <c r="IL279" s="144"/>
      <c r="IM279" s="144"/>
      <c r="IN279" s="144"/>
      <c r="IO279" s="144"/>
      <c r="IP279" s="144"/>
      <c r="IQ279" s="144"/>
      <c r="IR279" s="144"/>
      <c r="IS279" s="144"/>
      <c r="IT279" s="144"/>
      <c r="IU279" s="144"/>
      <c r="IV279" s="144"/>
    </row>
    <row r="280" spans="1:256" hidden="1">
      <c r="A280" s="629"/>
      <c r="B280" s="632"/>
      <c r="C280" s="174" t="s">
        <v>2</v>
      </c>
      <c r="D280" s="176">
        <f>D278+D279</f>
        <v>800000</v>
      </c>
      <c r="E280" s="177">
        <f t="shared" ref="E280:P280" si="115">E278+E279</f>
        <v>800000</v>
      </c>
      <c r="F280" s="177">
        <f t="shared" si="115"/>
        <v>550000</v>
      </c>
      <c r="G280" s="177">
        <f t="shared" si="115"/>
        <v>0</v>
      </c>
      <c r="H280" s="177">
        <f t="shared" si="115"/>
        <v>550000</v>
      </c>
      <c r="I280" s="177">
        <f t="shared" si="115"/>
        <v>250000</v>
      </c>
      <c r="J280" s="177">
        <f t="shared" si="115"/>
        <v>0</v>
      </c>
      <c r="K280" s="177">
        <f t="shared" si="115"/>
        <v>0</v>
      </c>
      <c r="L280" s="177">
        <f t="shared" si="115"/>
        <v>0</v>
      </c>
      <c r="M280" s="177">
        <f t="shared" si="115"/>
        <v>0</v>
      </c>
      <c r="N280" s="177">
        <f t="shared" si="115"/>
        <v>0</v>
      </c>
      <c r="O280" s="177">
        <f t="shared" si="115"/>
        <v>0</v>
      </c>
      <c r="P280" s="177">
        <f t="shared" si="115"/>
        <v>0</v>
      </c>
      <c r="Q280" s="178"/>
      <c r="R280" s="178"/>
      <c r="S280" s="178"/>
      <c r="T280" s="178"/>
      <c r="U280" s="178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4"/>
      <c r="BZ280" s="144"/>
      <c r="CA280" s="144"/>
      <c r="CB280" s="144"/>
      <c r="CC280" s="144"/>
      <c r="CD280" s="144"/>
      <c r="CE280" s="144"/>
      <c r="CF280" s="144"/>
      <c r="CG280" s="144"/>
      <c r="CH280" s="144"/>
      <c r="CI280" s="144"/>
      <c r="CJ280" s="144"/>
      <c r="CK280" s="144"/>
      <c r="CL280" s="144"/>
      <c r="CM280" s="144"/>
      <c r="CN280" s="144"/>
      <c r="CO280" s="144"/>
      <c r="CP280" s="144"/>
      <c r="CQ280" s="144"/>
      <c r="CR280" s="144"/>
      <c r="CS280" s="144"/>
      <c r="CT280" s="144"/>
      <c r="CU280" s="144"/>
      <c r="CV280" s="144"/>
      <c r="CW280" s="144"/>
      <c r="CX280" s="144"/>
      <c r="CY280" s="144"/>
      <c r="CZ280" s="144"/>
      <c r="DA280" s="144"/>
      <c r="DB280" s="144"/>
      <c r="DC280" s="144"/>
      <c r="DD280" s="144"/>
      <c r="DE280" s="144"/>
      <c r="DF280" s="144"/>
      <c r="DG280" s="144"/>
      <c r="DH280" s="144"/>
      <c r="DI280" s="144"/>
      <c r="DJ280" s="144"/>
      <c r="DK280" s="144"/>
      <c r="DL280" s="14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144"/>
      <c r="EA280" s="144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  <c r="EV280" s="144"/>
      <c r="EW280" s="144"/>
      <c r="EX280" s="144"/>
      <c r="EY280" s="144"/>
      <c r="EZ280" s="144"/>
      <c r="FA280" s="144"/>
      <c r="FB280" s="144"/>
      <c r="FC280" s="144"/>
      <c r="FD280" s="144"/>
      <c r="FE280" s="144"/>
      <c r="FF280" s="144"/>
      <c r="FG280" s="144"/>
      <c r="FH280" s="144"/>
      <c r="FI280" s="144"/>
      <c r="FJ280" s="144"/>
      <c r="FK280" s="144"/>
      <c r="FL280" s="144"/>
      <c r="FM280" s="144"/>
      <c r="FN280" s="144"/>
      <c r="FO280" s="144"/>
      <c r="FP280" s="144"/>
      <c r="FQ280" s="144"/>
      <c r="FR280" s="144"/>
      <c r="FS280" s="144"/>
      <c r="FT280" s="144"/>
      <c r="FU280" s="144"/>
      <c r="FV280" s="144"/>
      <c r="FW280" s="144"/>
      <c r="FX280" s="144"/>
      <c r="FY280" s="144"/>
      <c r="FZ280" s="144"/>
      <c r="GA280" s="144"/>
      <c r="GB280" s="144"/>
      <c r="GC280" s="144"/>
      <c r="GD280" s="144"/>
      <c r="GE280" s="144"/>
      <c r="GF280" s="144"/>
      <c r="GG280" s="144"/>
      <c r="GH280" s="144"/>
      <c r="GI280" s="144"/>
      <c r="GJ280" s="144"/>
      <c r="GK280" s="144"/>
      <c r="GL280" s="144"/>
      <c r="GM280" s="144"/>
      <c r="GN280" s="144"/>
      <c r="GO280" s="144"/>
      <c r="GP280" s="144"/>
      <c r="GQ280" s="144"/>
      <c r="GR280" s="144"/>
      <c r="GS280" s="144"/>
      <c r="GT280" s="144"/>
      <c r="GU280" s="144"/>
      <c r="GV280" s="144"/>
      <c r="GW280" s="144"/>
      <c r="GX280" s="144"/>
      <c r="GY280" s="144"/>
      <c r="GZ280" s="144"/>
      <c r="HA280" s="144"/>
      <c r="HB280" s="144"/>
      <c r="HC280" s="144"/>
      <c r="HD280" s="144"/>
      <c r="HE280" s="144"/>
      <c r="HF280" s="144"/>
      <c r="HG280" s="144"/>
      <c r="HH280" s="144"/>
      <c r="HI280" s="144"/>
      <c r="HJ280" s="144"/>
      <c r="HK280" s="144"/>
      <c r="HL280" s="144"/>
      <c r="HM280" s="144"/>
      <c r="HN280" s="144"/>
      <c r="HO280" s="144"/>
      <c r="HP280" s="144"/>
      <c r="HQ280" s="144"/>
      <c r="HR280" s="144"/>
      <c r="HS280" s="144"/>
      <c r="HT280" s="144"/>
      <c r="HU280" s="144"/>
      <c r="HV280" s="144"/>
      <c r="HW280" s="144"/>
      <c r="HX280" s="144"/>
      <c r="HY280" s="144"/>
      <c r="HZ280" s="144"/>
      <c r="IA280" s="144"/>
      <c r="IB280" s="144"/>
      <c r="IC280" s="144"/>
      <c r="ID280" s="144"/>
      <c r="IE280" s="144"/>
      <c r="IF280" s="144"/>
      <c r="IG280" s="144"/>
      <c r="IH280" s="144"/>
      <c r="II280" s="144"/>
      <c r="IJ280" s="144"/>
      <c r="IK280" s="144"/>
      <c r="IL280" s="144"/>
      <c r="IM280" s="144"/>
      <c r="IN280" s="144"/>
      <c r="IO280" s="144"/>
      <c r="IP280" s="144"/>
      <c r="IQ280" s="144"/>
      <c r="IR280" s="144"/>
      <c r="IS280" s="144"/>
      <c r="IT280" s="144"/>
      <c r="IU280" s="144"/>
      <c r="IV280" s="144"/>
    </row>
    <row r="281" spans="1:256">
      <c r="A281" s="627">
        <v>85295</v>
      </c>
      <c r="B281" s="630" t="s">
        <v>103</v>
      </c>
      <c r="C281" s="174" t="s">
        <v>0</v>
      </c>
      <c r="D281" s="176">
        <f>E281+M281</f>
        <v>58838111</v>
      </c>
      <c r="E281" s="177">
        <f>F281+I281+J281+K281+L281</f>
        <v>37637280</v>
      </c>
      <c r="F281" s="177">
        <f>G281+H281</f>
        <v>25000</v>
      </c>
      <c r="G281" s="177">
        <v>0</v>
      </c>
      <c r="H281" s="177">
        <f>26384870-26359870</f>
        <v>25000</v>
      </c>
      <c r="I281" s="177">
        <v>0</v>
      </c>
      <c r="J281" s="177">
        <v>45000</v>
      </c>
      <c r="K281" s="177">
        <v>37567280</v>
      </c>
      <c r="L281" s="177">
        <v>0</v>
      </c>
      <c r="M281" s="177">
        <f>N281+P281</f>
        <v>21200831</v>
      </c>
      <c r="N281" s="177">
        <v>21200831</v>
      </c>
      <c r="O281" s="177">
        <v>21200831</v>
      </c>
      <c r="P281" s="177">
        <v>0</v>
      </c>
      <c r="Q281" s="178"/>
      <c r="R281" s="178"/>
      <c r="S281" s="178"/>
      <c r="T281" s="178"/>
      <c r="U281" s="178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  <c r="DI281" s="144"/>
      <c r="DJ281" s="144"/>
      <c r="DK281" s="144"/>
      <c r="DL281" s="14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144"/>
      <c r="EA281" s="144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  <c r="EV281" s="144"/>
      <c r="EW281" s="144"/>
      <c r="EX281" s="144"/>
      <c r="EY281" s="144"/>
      <c r="EZ281" s="144"/>
      <c r="FA281" s="144"/>
      <c r="FB281" s="144"/>
      <c r="FC281" s="144"/>
      <c r="FD281" s="144"/>
      <c r="FE281" s="144"/>
      <c r="FF281" s="144"/>
      <c r="FG281" s="144"/>
      <c r="FH281" s="144"/>
      <c r="FI281" s="144"/>
      <c r="FJ281" s="144"/>
      <c r="FK281" s="144"/>
      <c r="FL281" s="144"/>
      <c r="FM281" s="144"/>
      <c r="FN281" s="144"/>
      <c r="FO281" s="144"/>
      <c r="FP281" s="144"/>
      <c r="FQ281" s="144"/>
      <c r="FR281" s="144"/>
      <c r="FS281" s="144"/>
      <c r="FT281" s="144"/>
      <c r="FU281" s="144"/>
      <c r="FV281" s="144"/>
      <c r="FW281" s="144"/>
      <c r="FX281" s="144"/>
      <c r="FY281" s="144"/>
      <c r="FZ281" s="144"/>
      <c r="GA281" s="144"/>
      <c r="GB281" s="144"/>
      <c r="GC281" s="144"/>
      <c r="GD281" s="144"/>
      <c r="GE281" s="144"/>
      <c r="GF281" s="144"/>
      <c r="GG281" s="144"/>
      <c r="GH281" s="144"/>
      <c r="GI281" s="144"/>
      <c r="GJ281" s="144"/>
      <c r="GK281" s="144"/>
      <c r="GL281" s="144"/>
      <c r="GM281" s="144"/>
      <c r="GN281" s="144"/>
      <c r="GO281" s="144"/>
      <c r="GP281" s="144"/>
      <c r="GQ281" s="144"/>
      <c r="GR281" s="144"/>
      <c r="GS281" s="144"/>
      <c r="GT281" s="144"/>
      <c r="GU281" s="144"/>
      <c r="GV281" s="144"/>
      <c r="GW281" s="144"/>
      <c r="GX281" s="144"/>
      <c r="GY281" s="144"/>
      <c r="GZ281" s="144"/>
      <c r="HA281" s="144"/>
      <c r="HB281" s="144"/>
      <c r="HC281" s="144"/>
      <c r="HD281" s="144"/>
      <c r="HE281" s="144"/>
      <c r="HF281" s="144"/>
      <c r="HG281" s="144"/>
      <c r="HH281" s="144"/>
      <c r="HI281" s="144"/>
      <c r="HJ281" s="144"/>
      <c r="HK281" s="144"/>
      <c r="HL281" s="144"/>
      <c r="HM281" s="144"/>
      <c r="HN281" s="144"/>
      <c r="HO281" s="144"/>
      <c r="HP281" s="144"/>
      <c r="HQ281" s="144"/>
      <c r="HR281" s="144"/>
      <c r="HS281" s="144"/>
      <c r="HT281" s="144"/>
      <c r="HU281" s="144"/>
      <c r="HV281" s="144"/>
      <c r="HW281" s="144"/>
      <c r="HX281" s="144"/>
      <c r="HY281" s="144"/>
      <c r="HZ281" s="144"/>
      <c r="IA281" s="144"/>
      <c r="IB281" s="144"/>
      <c r="IC281" s="144"/>
      <c r="ID281" s="144"/>
      <c r="IE281" s="144"/>
      <c r="IF281" s="144"/>
      <c r="IG281" s="144"/>
      <c r="IH281" s="144"/>
      <c r="II281" s="144"/>
      <c r="IJ281" s="144"/>
      <c r="IK281" s="144"/>
      <c r="IL281" s="144"/>
      <c r="IM281" s="144"/>
      <c r="IN281" s="144"/>
      <c r="IO281" s="144"/>
      <c r="IP281" s="144"/>
      <c r="IQ281" s="144"/>
      <c r="IR281" s="144"/>
      <c r="IS281" s="144"/>
      <c r="IT281" s="144"/>
      <c r="IU281" s="144"/>
      <c r="IV281" s="144"/>
    </row>
    <row r="282" spans="1:256">
      <c r="A282" s="628"/>
      <c r="B282" s="631"/>
      <c r="C282" s="174" t="s">
        <v>1</v>
      </c>
      <c r="D282" s="176">
        <f>E282+M282</f>
        <v>-13677992</v>
      </c>
      <c r="E282" s="177">
        <f>F282+I282+J282+K282+L282</f>
        <v>-13677992</v>
      </c>
      <c r="F282" s="177">
        <f>G282+H282</f>
        <v>0</v>
      </c>
      <c r="G282" s="177"/>
      <c r="H282" s="177"/>
      <c r="I282" s="177"/>
      <c r="J282" s="177"/>
      <c r="K282" s="177">
        <v>-13677992</v>
      </c>
      <c r="L282" s="177"/>
      <c r="M282" s="177">
        <f>N282+P282</f>
        <v>0</v>
      </c>
      <c r="N282" s="177"/>
      <c r="O282" s="177"/>
      <c r="P282" s="177"/>
      <c r="Q282" s="178"/>
      <c r="R282" s="178"/>
      <c r="S282" s="178"/>
      <c r="T282" s="178"/>
      <c r="U282" s="178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4"/>
      <c r="BX282" s="144"/>
      <c r="BY282" s="144"/>
      <c r="BZ282" s="144"/>
      <c r="CA282" s="144"/>
      <c r="CB282" s="144"/>
      <c r="CC282" s="144"/>
      <c r="CD282" s="144"/>
      <c r="CE282" s="144"/>
      <c r="CF282" s="144"/>
      <c r="CG282" s="144"/>
      <c r="CH282" s="144"/>
      <c r="CI282" s="144"/>
      <c r="CJ282" s="144"/>
      <c r="CK282" s="144"/>
      <c r="CL282" s="144"/>
      <c r="CM282" s="144"/>
      <c r="CN282" s="144"/>
      <c r="CO282" s="144"/>
      <c r="CP282" s="144"/>
      <c r="CQ282" s="144"/>
      <c r="CR282" s="144"/>
      <c r="CS282" s="144"/>
      <c r="CT282" s="144"/>
      <c r="CU282" s="144"/>
      <c r="CV282" s="144"/>
      <c r="CW282" s="144"/>
      <c r="CX282" s="144"/>
      <c r="CY282" s="144"/>
      <c r="CZ282" s="144"/>
      <c r="DA282" s="144"/>
      <c r="DB282" s="144"/>
      <c r="DC282" s="144"/>
      <c r="DD282" s="144"/>
      <c r="DE282" s="144"/>
      <c r="DF282" s="144"/>
      <c r="DG282" s="144"/>
      <c r="DH282" s="144"/>
      <c r="DI282" s="144"/>
      <c r="DJ282" s="144"/>
      <c r="DK282" s="144"/>
      <c r="DL282" s="14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144"/>
      <c r="EA282" s="144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  <c r="EV282" s="144"/>
      <c r="EW282" s="144"/>
      <c r="EX282" s="144"/>
      <c r="EY282" s="144"/>
      <c r="EZ282" s="144"/>
      <c r="FA282" s="144"/>
      <c r="FB282" s="144"/>
      <c r="FC282" s="144"/>
      <c r="FD282" s="144"/>
      <c r="FE282" s="144"/>
      <c r="FF282" s="144"/>
      <c r="FG282" s="144"/>
      <c r="FH282" s="144"/>
      <c r="FI282" s="144"/>
      <c r="FJ282" s="144"/>
      <c r="FK282" s="144"/>
      <c r="FL282" s="144"/>
      <c r="FM282" s="144"/>
      <c r="FN282" s="144"/>
      <c r="FO282" s="144"/>
      <c r="FP282" s="144"/>
      <c r="FQ282" s="144"/>
      <c r="FR282" s="144"/>
      <c r="FS282" s="144"/>
      <c r="FT282" s="144"/>
      <c r="FU282" s="144"/>
      <c r="FV282" s="144"/>
      <c r="FW282" s="144"/>
      <c r="FX282" s="144"/>
      <c r="FY282" s="144"/>
      <c r="FZ282" s="144"/>
      <c r="GA282" s="144"/>
      <c r="GB282" s="144"/>
      <c r="GC282" s="144"/>
      <c r="GD282" s="144"/>
      <c r="GE282" s="144"/>
      <c r="GF282" s="144"/>
      <c r="GG282" s="144"/>
      <c r="GH282" s="144"/>
      <c r="GI282" s="144"/>
      <c r="GJ282" s="144"/>
      <c r="GK282" s="144"/>
      <c r="GL282" s="144"/>
      <c r="GM282" s="144"/>
      <c r="GN282" s="144"/>
      <c r="GO282" s="144"/>
      <c r="GP282" s="144"/>
      <c r="GQ282" s="144"/>
      <c r="GR282" s="144"/>
      <c r="GS282" s="144"/>
      <c r="GT282" s="144"/>
      <c r="GU282" s="144"/>
      <c r="GV282" s="144"/>
      <c r="GW282" s="144"/>
      <c r="GX282" s="144"/>
      <c r="GY282" s="144"/>
      <c r="GZ282" s="144"/>
      <c r="HA282" s="144"/>
      <c r="HB282" s="144"/>
      <c r="HC282" s="144"/>
      <c r="HD282" s="144"/>
      <c r="HE282" s="144"/>
      <c r="HF282" s="144"/>
      <c r="HG282" s="144"/>
      <c r="HH282" s="144"/>
      <c r="HI282" s="144"/>
      <c r="HJ282" s="144"/>
      <c r="HK282" s="144"/>
      <c r="HL282" s="144"/>
      <c r="HM282" s="144"/>
      <c r="HN282" s="144"/>
      <c r="HO282" s="144"/>
      <c r="HP282" s="144"/>
      <c r="HQ282" s="144"/>
      <c r="HR282" s="144"/>
      <c r="HS282" s="144"/>
      <c r="HT282" s="144"/>
      <c r="HU282" s="144"/>
      <c r="HV282" s="144"/>
      <c r="HW282" s="144"/>
      <c r="HX282" s="144"/>
      <c r="HY282" s="144"/>
      <c r="HZ282" s="144"/>
      <c r="IA282" s="144"/>
      <c r="IB282" s="144"/>
      <c r="IC282" s="144"/>
      <c r="ID282" s="144"/>
      <c r="IE282" s="144"/>
      <c r="IF282" s="144"/>
      <c r="IG282" s="144"/>
      <c r="IH282" s="144"/>
      <c r="II282" s="144"/>
      <c r="IJ282" s="144"/>
      <c r="IK282" s="144"/>
      <c r="IL282" s="144"/>
      <c r="IM282" s="144"/>
      <c r="IN282" s="144"/>
      <c r="IO282" s="144"/>
      <c r="IP282" s="144"/>
      <c r="IQ282" s="144"/>
      <c r="IR282" s="144"/>
      <c r="IS282" s="144"/>
      <c r="IT282" s="144"/>
      <c r="IU282" s="144"/>
      <c r="IV282" s="144"/>
    </row>
    <row r="283" spans="1:256">
      <c r="A283" s="629"/>
      <c r="B283" s="632"/>
      <c r="C283" s="174" t="s">
        <v>2</v>
      </c>
      <c r="D283" s="176">
        <f>D281+D282</f>
        <v>45160119</v>
      </c>
      <c r="E283" s="177">
        <f t="shared" ref="E283:P283" si="116">E281+E282</f>
        <v>23959288</v>
      </c>
      <c r="F283" s="177">
        <f t="shared" si="116"/>
        <v>25000</v>
      </c>
      <c r="G283" s="177">
        <f t="shared" si="116"/>
        <v>0</v>
      </c>
      <c r="H283" s="177">
        <f t="shared" si="116"/>
        <v>25000</v>
      </c>
      <c r="I283" s="177">
        <f t="shared" si="116"/>
        <v>0</v>
      </c>
      <c r="J283" s="177">
        <f t="shared" si="116"/>
        <v>45000</v>
      </c>
      <c r="K283" s="177">
        <f t="shared" si="116"/>
        <v>23889288</v>
      </c>
      <c r="L283" s="177">
        <f t="shared" si="116"/>
        <v>0</v>
      </c>
      <c r="M283" s="177">
        <f t="shared" si="116"/>
        <v>21200831</v>
      </c>
      <c r="N283" s="177">
        <f t="shared" si="116"/>
        <v>21200831</v>
      </c>
      <c r="O283" s="177">
        <f t="shared" si="116"/>
        <v>21200831</v>
      </c>
      <c r="P283" s="177">
        <f t="shared" si="116"/>
        <v>0</v>
      </c>
      <c r="Q283" s="178"/>
      <c r="R283" s="178"/>
      <c r="S283" s="178"/>
      <c r="T283" s="178"/>
      <c r="U283" s="178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44"/>
      <c r="BX283" s="144"/>
      <c r="BY283" s="144"/>
      <c r="BZ283" s="144"/>
      <c r="CA283" s="144"/>
      <c r="CB283" s="144"/>
      <c r="CC283" s="144"/>
      <c r="CD283" s="144"/>
      <c r="CE283" s="144"/>
      <c r="CF283" s="144"/>
      <c r="CG283" s="144"/>
      <c r="CH283" s="144"/>
      <c r="CI283" s="144"/>
      <c r="CJ283" s="144"/>
      <c r="CK283" s="144"/>
      <c r="CL283" s="144"/>
      <c r="CM283" s="144"/>
      <c r="CN283" s="144"/>
      <c r="CO283" s="144"/>
      <c r="CP283" s="144"/>
      <c r="CQ283" s="144"/>
      <c r="CR283" s="144"/>
      <c r="CS283" s="144"/>
      <c r="CT283" s="144"/>
      <c r="CU283" s="144"/>
      <c r="CV283" s="144"/>
      <c r="CW283" s="144"/>
      <c r="CX283" s="144"/>
      <c r="CY283" s="144"/>
      <c r="CZ283" s="144"/>
      <c r="DA283" s="144"/>
      <c r="DB283" s="144"/>
      <c r="DC283" s="144"/>
      <c r="DD283" s="144"/>
      <c r="DE283" s="144"/>
      <c r="DF283" s="144"/>
      <c r="DG283" s="144"/>
      <c r="DH283" s="144"/>
      <c r="DI283" s="144"/>
      <c r="DJ283" s="144"/>
      <c r="DK283" s="144"/>
      <c r="DL283" s="144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144"/>
      <c r="EA283" s="144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  <c r="EP283" s="144"/>
      <c r="EQ283" s="144"/>
      <c r="ER283" s="144"/>
      <c r="ES283" s="144"/>
      <c r="ET283" s="144"/>
      <c r="EU283" s="144"/>
      <c r="EV283" s="144"/>
      <c r="EW283" s="144"/>
      <c r="EX283" s="144"/>
      <c r="EY283" s="144"/>
      <c r="EZ283" s="144"/>
      <c r="FA283" s="144"/>
      <c r="FB283" s="144"/>
      <c r="FC283" s="144"/>
      <c r="FD283" s="144"/>
      <c r="FE283" s="144"/>
      <c r="FF283" s="144"/>
      <c r="FG283" s="144"/>
      <c r="FH283" s="144"/>
      <c r="FI283" s="144"/>
      <c r="FJ283" s="144"/>
      <c r="FK283" s="144"/>
      <c r="FL283" s="144"/>
      <c r="FM283" s="144"/>
      <c r="FN283" s="144"/>
      <c r="FO283" s="144"/>
      <c r="FP283" s="144"/>
      <c r="FQ283" s="144"/>
      <c r="FR283" s="144"/>
      <c r="FS283" s="144"/>
      <c r="FT283" s="144"/>
      <c r="FU283" s="144"/>
      <c r="FV283" s="144"/>
      <c r="FW283" s="144"/>
      <c r="FX283" s="144"/>
      <c r="FY283" s="144"/>
      <c r="FZ283" s="144"/>
      <c r="GA283" s="144"/>
      <c r="GB283" s="144"/>
      <c r="GC283" s="144"/>
      <c r="GD283" s="144"/>
      <c r="GE283" s="144"/>
      <c r="GF283" s="144"/>
      <c r="GG283" s="144"/>
      <c r="GH283" s="144"/>
      <c r="GI283" s="144"/>
      <c r="GJ283" s="144"/>
      <c r="GK283" s="144"/>
      <c r="GL283" s="144"/>
      <c r="GM283" s="144"/>
      <c r="GN283" s="144"/>
      <c r="GO283" s="144"/>
      <c r="GP283" s="144"/>
      <c r="GQ283" s="144"/>
      <c r="GR283" s="144"/>
      <c r="GS283" s="144"/>
      <c r="GT283" s="144"/>
      <c r="GU283" s="144"/>
      <c r="GV283" s="144"/>
      <c r="GW283" s="144"/>
      <c r="GX283" s="144"/>
      <c r="GY283" s="144"/>
      <c r="GZ283" s="144"/>
      <c r="HA283" s="144"/>
      <c r="HB283" s="144"/>
      <c r="HC283" s="144"/>
      <c r="HD283" s="144"/>
      <c r="HE283" s="144"/>
      <c r="HF283" s="144"/>
      <c r="HG283" s="144"/>
      <c r="HH283" s="144"/>
      <c r="HI283" s="144"/>
      <c r="HJ283" s="144"/>
      <c r="HK283" s="144"/>
      <c r="HL283" s="144"/>
      <c r="HM283" s="144"/>
      <c r="HN283" s="144"/>
      <c r="HO283" s="144"/>
      <c r="HP283" s="144"/>
      <c r="HQ283" s="144"/>
      <c r="HR283" s="144"/>
      <c r="HS283" s="144"/>
      <c r="HT283" s="144"/>
      <c r="HU283" s="144"/>
      <c r="HV283" s="144"/>
      <c r="HW283" s="144"/>
      <c r="HX283" s="144"/>
      <c r="HY283" s="144"/>
      <c r="HZ283" s="144"/>
      <c r="IA283" s="144"/>
      <c r="IB283" s="144"/>
      <c r="IC283" s="144"/>
      <c r="ID283" s="144"/>
      <c r="IE283" s="144"/>
      <c r="IF283" s="144"/>
      <c r="IG283" s="144"/>
      <c r="IH283" s="144"/>
      <c r="II283" s="144"/>
      <c r="IJ283" s="144"/>
      <c r="IK283" s="144"/>
      <c r="IL283" s="144"/>
      <c r="IM283" s="144"/>
      <c r="IN283" s="144"/>
      <c r="IO283" s="144"/>
      <c r="IP283" s="144"/>
      <c r="IQ283" s="144"/>
      <c r="IR283" s="144"/>
      <c r="IS283" s="144"/>
      <c r="IT283" s="144"/>
      <c r="IU283" s="144"/>
      <c r="IV283" s="144"/>
    </row>
    <row r="284" spans="1:256" ht="15">
      <c r="A284" s="621">
        <v>853</v>
      </c>
      <c r="B284" s="624" t="s">
        <v>261</v>
      </c>
      <c r="C284" s="192" t="s">
        <v>0</v>
      </c>
      <c r="D284" s="170">
        <f t="shared" ref="D284:P285" si="117">D287+D290+D296+D299+D293</f>
        <v>36243142</v>
      </c>
      <c r="E284" s="171">
        <f t="shared" si="117"/>
        <v>36023142</v>
      </c>
      <c r="F284" s="171">
        <f t="shared" si="117"/>
        <v>22979814</v>
      </c>
      <c r="G284" s="171">
        <f t="shared" si="117"/>
        <v>13569286</v>
      </c>
      <c r="H284" s="171">
        <f t="shared" si="117"/>
        <v>9410528</v>
      </c>
      <c r="I284" s="171">
        <f t="shared" si="117"/>
        <v>750000</v>
      </c>
      <c r="J284" s="171">
        <f t="shared" si="117"/>
        <v>13400</v>
      </c>
      <c r="K284" s="171">
        <f t="shared" si="117"/>
        <v>12279928</v>
      </c>
      <c r="L284" s="171">
        <f t="shared" si="117"/>
        <v>0</v>
      </c>
      <c r="M284" s="171">
        <f t="shared" si="117"/>
        <v>220000</v>
      </c>
      <c r="N284" s="171">
        <f t="shared" si="117"/>
        <v>220000</v>
      </c>
      <c r="O284" s="171">
        <f t="shared" si="117"/>
        <v>0</v>
      </c>
      <c r="P284" s="171">
        <f t="shared" si="117"/>
        <v>0</v>
      </c>
      <c r="Q284" s="184"/>
      <c r="R284" s="184"/>
      <c r="S284" s="184"/>
      <c r="T284" s="184"/>
      <c r="U284" s="184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85"/>
      <c r="BU284" s="185"/>
      <c r="BV284" s="185"/>
      <c r="BW284" s="185"/>
      <c r="BX284" s="185"/>
      <c r="BY284" s="185"/>
      <c r="BZ284" s="185"/>
      <c r="CA284" s="185"/>
      <c r="CB284" s="185"/>
      <c r="CC284" s="185"/>
      <c r="CD284" s="185"/>
      <c r="CE284" s="185"/>
      <c r="CF284" s="185"/>
      <c r="CG284" s="185"/>
      <c r="CH284" s="185"/>
      <c r="CI284" s="185"/>
      <c r="CJ284" s="185"/>
      <c r="CK284" s="185"/>
      <c r="CL284" s="185"/>
      <c r="CM284" s="185"/>
      <c r="CN284" s="185"/>
      <c r="CO284" s="185"/>
      <c r="CP284" s="185"/>
      <c r="CQ284" s="185"/>
      <c r="CR284" s="185"/>
      <c r="CS284" s="185"/>
      <c r="CT284" s="185"/>
      <c r="CU284" s="185"/>
      <c r="CV284" s="185"/>
      <c r="CW284" s="185"/>
      <c r="CX284" s="185"/>
      <c r="CY284" s="185"/>
      <c r="CZ284" s="185"/>
      <c r="DA284" s="185"/>
      <c r="DB284" s="185"/>
      <c r="DC284" s="185"/>
      <c r="DD284" s="185"/>
      <c r="DE284" s="185"/>
      <c r="DF284" s="185"/>
      <c r="DG284" s="185"/>
      <c r="DH284" s="185"/>
      <c r="DI284" s="185"/>
      <c r="DJ284" s="185"/>
      <c r="DK284" s="185"/>
      <c r="DL284" s="185"/>
      <c r="DM284" s="185"/>
      <c r="DN284" s="185"/>
      <c r="DO284" s="185"/>
      <c r="DP284" s="185"/>
      <c r="DQ284" s="185"/>
      <c r="DR284" s="185"/>
      <c r="DS284" s="185"/>
      <c r="DT284" s="185"/>
      <c r="DU284" s="185"/>
      <c r="DV284" s="185"/>
      <c r="DW284" s="185"/>
      <c r="DX284" s="185"/>
      <c r="DY284" s="185"/>
      <c r="DZ284" s="185"/>
      <c r="EA284" s="185"/>
      <c r="EB284" s="185"/>
      <c r="EC284" s="185"/>
      <c r="ED284" s="185"/>
      <c r="EE284" s="185"/>
      <c r="EF284" s="185"/>
      <c r="EG284" s="185"/>
      <c r="EH284" s="185"/>
      <c r="EI284" s="185"/>
      <c r="EJ284" s="185"/>
      <c r="EK284" s="185"/>
      <c r="EL284" s="185"/>
      <c r="EM284" s="185"/>
      <c r="EN284" s="185"/>
      <c r="EO284" s="185"/>
      <c r="EP284" s="185"/>
      <c r="EQ284" s="185"/>
      <c r="ER284" s="185"/>
      <c r="ES284" s="185"/>
      <c r="ET284" s="185"/>
      <c r="EU284" s="185"/>
      <c r="EV284" s="185"/>
      <c r="EW284" s="185"/>
      <c r="EX284" s="185"/>
      <c r="EY284" s="185"/>
      <c r="EZ284" s="185"/>
      <c r="FA284" s="185"/>
      <c r="FB284" s="185"/>
      <c r="FC284" s="185"/>
      <c r="FD284" s="185"/>
      <c r="FE284" s="185"/>
      <c r="FF284" s="185"/>
      <c r="FG284" s="185"/>
      <c r="FH284" s="185"/>
      <c r="FI284" s="185"/>
      <c r="FJ284" s="185"/>
      <c r="FK284" s="185"/>
      <c r="FL284" s="185"/>
      <c r="FM284" s="185"/>
      <c r="FN284" s="185"/>
      <c r="FO284" s="185"/>
      <c r="FP284" s="185"/>
      <c r="FQ284" s="185"/>
      <c r="FR284" s="185"/>
      <c r="FS284" s="185"/>
      <c r="FT284" s="185"/>
      <c r="FU284" s="185"/>
      <c r="FV284" s="185"/>
      <c r="FW284" s="185"/>
      <c r="FX284" s="185"/>
      <c r="FY284" s="185"/>
      <c r="FZ284" s="185"/>
      <c r="GA284" s="185"/>
      <c r="GB284" s="185"/>
      <c r="GC284" s="185"/>
      <c r="GD284" s="185"/>
      <c r="GE284" s="185"/>
      <c r="GF284" s="185"/>
      <c r="GG284" s="185"/>
      <c r="GH284" s="185"/>
      <c r="GI284" s="185"/>
      <c r="GJ284" s="185"/>
      <c r="GK284" s="185"/>
      <c r="GL284" s="185"/>
      <c r="GM284" s="185"/>
      <c r="GN284" s="185"/>
      <c r="GO284" s="185"/>
      <c r="GP284" s="185"/>
      <c r="GQ284" s="185"/>
      <c r="GR284" s="185"/>
      <c r="GS284" s="185"/>
      <c r="GT284" s="185"/>
      <c r="GU284" s="185"/>
      <c r="GV284" s="185"/>
      <c r="GW284" s="185"/>
      <c r="GX284" s="185"/>
      <c r="GY284" s="185"/>
      <c r="GZ284" s="185"/>
      <c r="HA284" s="185"/>
      <c r="HB284" s="185"/>
      <c r="HC284" s="185"/>
      <c r="HD284" s="185"/>
      <c r="HE284" s="185"/>
      <c r="HF284" s="185"/>
      <c r="HG284" s="185"/>
      <c r="HH284" s="185"/>
      <c r="HI284" s="185"/>
      <c r="HJ284" s="185"/>
      <c r="HK284" s="185"/>
      <c r="HL284" s="185"/>
      <c r="HM284" s="185"/>
      <c r="HN284" s="185"/>
      <c r="HO284" s="185"/>
      <c r="HP284" s="185"/>
      <c r="HQ284" s="185"/>
      <c r="HR284" s="185"/>
      <c r="HS284" s="185"/>
      <c r="HT284" s="185"/>
      <c r="HU284" s="185"/>
      <c r="HV284" s="185"/>
      <c r="HW284" s="185"/>
      <c r="HX284" s="185"/>
      <c r="HY284" s="185"/>
      <c r="HZ284" s="185"/>
      <c r="IA284" s="185"/>
      <c r="IB284" s="185"/>
      <c r="IC284" s="185"/>
      <c r="ID284" s="185"/>
      <c r="IE284" s="185"/>
      <c r="IF284" s="185"/>
      <c r="IG284" s="185"/>
      <c r="IH284" s="185"/>
      <c r="II284" s="185"/>
      <c r="IJ284" s="185"/>
      <c r="IK284" s="185"/>
      <c r="IL284" s="185"/>
      <c r="IM284" s="185"/>
      <c r="IN284" s="185"/>
      <c r="IO284" s="185"/>
      <c r="IP284" s="185"/>
      <c r="IQ284" s="185"/>
      <c r="IR284" s="185"/>
      <c r="IS284" s="185"/>
      <c r="IT284" s="185"/>
      <c r="IU284" s="185"/>
      <c r="IV284" s="185"/>
    </row>
    <row r="285" spans="1:256" ht="15">
      <c r="A285" s="622"/>
      <c r="B285" s="625"/>
      <c r="C285" s="192" t="s">
        <v>1</v>
      </c>
      <c r="D285" s="170">
        <f t="shared" si="117"/>
        <v>250000</v>
      </c>
      <c r="E285" s="171">
        <f t="shared" si="117"/>
        <v>0</v>
      </c>
      <c r="F285" s="171">
        <f t="shared" si="117"/>
        <v>0</v>
      </c>
      <c r="G285" s="171">
        <f t="shared" si="117"/>
        <v>0</v>
      </c>
      <c r="H285" s="171">
        <f t="shared" si="117"/>
        <v>0</v>
      </c>
      <c r="I285" s="171">
        <f t="shared" si="117"/>
        <v>0</v>
      </c>
      <c r="J285" s="171">
        <f t="shared" si="117"/>
        <v>0</v>
      </c>
      <c r="K285" s="171">
        <f t="shared" si="117"/>
        <v>0</v>
      </c>
      <c r="L285" s="171">
        <f t="shared" si="117"/>
        <v>0</v>
      </c>
      <c r="M285" s="171">
        <f t="shared" si="117"/>
        <v>250000</v>
      </c>
      <c r="N285" s="171">
        <f t="shared" si="117"/>
        <v>0</v>
      </c>
      <c r="O285" s="171">
        <f t="shared" si="117"/>
        <v>0</v>
      </c>
      <c r="P285" s="171">
        <f t="shared" si="117"/>
        <v>250000</v>
      </c>
      <c r="Q285" s="184"/>
      <c r="R285" s="184"/>
      <c r="S285" s="184"/>
      <c r="T285" s="184"/>
      <c r="U285" s="184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185"/>
      <c r="BQ285" s="185"/>
      <c r="BR285" s="185"/>
      <c r="BS285" s="185"/>
      <c r="BT285" s="185"/>
      <c r="BU285" s="185"/>
      <c r="BV285" s="185"/>
      <c r="BW285" s="185"/>
      <c r="BX285" s="185"/>
      <c r="BY285" s="185"/>
      <c r="BZ285" s="185"/>
      <c r="CA285" s="185"/>
      <c r="CB285" s="185"/>
      <c r="CC285" s="185"/>
      <c r="CD285" s="185"/>
      <c r="CE285" s="185"/>
      <c r="CF285" s="185"/>
      <c r="CG285" s="185"/>
      <c r="CH285" s="185"/>
      <c r="CI285" s="185"/>
      <c r="CJ285" s="185"/>
      <c r="CK285" s="185"/>
      <c r="CL285" s="185"/>
      <c r="CM285" s="185"/>
      <c r="CN285" s="185"/>
      <c r="CO285" s="185"/>
      <c r="CP285" s="185"/>
      <c r="CQ285" s="185"/>
      <c r="CR285" s="185"/>
      <c r="CS285" s="185"/>
      <c r="CT285" s="185"/>
      <c r="CU285" s="185"/>
      <c r="CV285" s="185"/>
      <c r="CW285" s="185"/>
      <c r="CX285" s="185"/>
      <c r="CY285" s="185"/>
      <c r="CZ285" s="185"/>
      <c r="DA285" s="185"/>
      <c r="DB285" s="185"/>
      <c r="DC285" s="185"/>
      <c r="DD285" s="185"/>
      <c r="DE285" s="185"/>
      <c r="DF285" s="185"/>
      <c r="DG285" s="185"/>
      <c r="DH285" s="185"/>
      <c r="DI285" s="185"/>
      <c r="DJ285" s="185"/>
      <c r="DK285" s="185"/>
      <c r="DL285" s="185"/>
      <c r="DM285" s="185"/>
      <c r="DN285" s="185"/>
      <c r="DO285" s="185"/>
      <c r="DP285" s="185"/>
      <c r="DQ285" s="185"/>
      <c r="DR285" s="185"/>
      <c r="DS285" s="185"/>
      <c r="DT285" s="185"/>
      <c r="DU285" s="185"/>
      <c r="DV285" s="185"/>
      <c r="DW285" s="185"/>
      <c r="DX285" s="185"/>
      <c r="DY285" s="185"/>
      <c r="DZ285" s="185"/>
      <c r="EA285" s="185"/>
      <c r="EB285" s="185"/>
      <c r="EC285" s="185"/>
      <c r="ED285" s="185"/>
      <c r="EE285" s="185"/>
      <c r="EF285" s="185"/>
      <c r="EG285" s="185"/>
      <c r="EH285" s="185"/>
      <c r="EI285" s="185"/>
      <c r="EJ285" s="185"/>
      <c r="EK285" s="185"/>
      <c r="EL285" s="185"/>
      <c r="EM285" s="185"/>
      <c r="EN285" s="185"/>
      <c r="EO285" s="185"/>
      <c r="EP285" s="185"/>
      <c r="EQ285" s="185"/>
      <c r="ER285" s="185"/>
      <c r="ES285" s="185"/>
      <c r="ET285" s="185"/>
      <c r="EU285" s="185"/>
      <c r="EV285" s="185"/>
      <c r="EW285" s="185"/>
      <c r="EX285" s="185"/>
      <c r="EY285" s="185"/>
      <c r="EZ285" s="185"/>
      <c r="FA285" s="185"/>
      <c r="FB285" s="185"/>
      <c r="FC285" s="185"/>
      <c r="FD285" s="185"/>
      <c r="FE285" s="185"/>
      <c r="FF285" s="185"/>
      <c r="FG285" s="185"/>
      <c r="FH285" s="185"/>
      <c r="FI285" s="185"/>
      <c r="FJ285" s="185"/>
      <c r="FK285" s="185"/>
      <c r="FL285" s="185"/>
      <c r="FM285" s="185"/>
      <c r="FN285" s="185"/>
      <c r="FO285" s="185"/>
      <c r="FP285" s="185"/>
      <c r="FQ285" s="185"/>
      <c r="FR285" s="185"/>
      <c r="FS285" s="185"/>
      <c r="FT285" s="185"/>
      <c r="FU285" s="185"/>
      <c r="FV285" s="185"/>
      <c r="FW285" s="185"/>
      <c r="FX285" s="185"/>
      <c r="FY285" s="185"/>
      <c r="FZ285" s="185"/>
      <c r="GA285" s="185"/>
      <c r="GB285" s="185"/>
      <c r="GC285" s="185"/>
      <c r="GD285" s="185"/>
      <c r="GE285" s="185"/>
      <c r="GF285" s="185"/>
      <c r="GG285" s="185"/>
      <c r="GH285" s="185"/>
      <c r="GI285" s="185"/>
      <c r="GJ285" s="185"/>
      <c r="GK285" s="185"/>
      <c r="GL285" s="185"/>
      <c r="GM285" s="185"/>
      <c r="GN285" s="185"/>
      <c r="GO285" s="185"/>
      <c r="GP285" s="185"/>
      <c r="GQ285" s="185"/>
      <c r="GR285" s="185"/>
      <c r="GS285" s="185"/>
      <c r="GT285" s="185"/>
      <c r="GU285" s="185"/>
      <c r="GV285" s="185"/>
      <c r="GW285" s="185"/>
      <c r="GX285" s="185"/>
      <c r="GY285" s="185"/>
      <c r="GZ285" s="185"/>
      <c r="HA285" s="185"/>
      <c r="HB285" s="185"/>
      <c r="HC285" s="185"/>
      <c r="HD285" s="185"/>
      <c r="HE285" s="185"/>
      <c r="HF285" s="185"/>
      <c r="HG285" s="185"/>
      <c r="HH285" s="185"/>
      <c r="HI285" s="185"/>
      <c r="HJ285" s="185"/>
      <c r="HK285" s="185"/>
      <c r="HL285" s="185"/>
      <c r="HM285" s="185"/>
      <c r="HN285" s="185"/>
      <c r="HO285" s="185"/>
      <c r="HP285" s="185"/>
      <c r="HQ285" s="185"/>
      <c r="HR285" s="185"/>
      <c r="HS285" s="185"/>
      <c r="HT285" s="185"/>
      <c r="HU285" s="185"/>
      <c r="HV285" s="185"/>
      <c r="HW285" s="185"/>
      <c r="HX285" s="185"/>
      <c r="HY285" s="185"/>
      <c r="HZ285" s="185"/>
      <c r="IA285" s="185"/>
      <c r="IB285" s="185"/>
      <c r="IC285" s="185"/>
      <c r="ID285" s="185"/>
      <c r="IE285" s="185"/>
      <c r="IF285" s="185"/>
      <c r="IG285" s="185"/>
      <c r="IH285" s="185"/>
      <c r="II285" s="185"/>
      <c r="IJ285" s="185"/>
      <c r="IK285" s="185"/>
      <c r="IL285" s="185"/>
      <c r="IM285" s="185"/>
      <c r="IN285" s="185"/>
      <c r="IO285" s="185"/>
      <c r="IP285" s="185"/>
      <c r="IQ285" s="185"/>
      <c r="IR285" s="185"/>
      <c r="IS285" s="185"/>
      <c r="IT285" s="185"/>
      <c r="IU285" s="185"/>
      <c r="IV285" s="185"/>
    </row>
    <row r="286" spans="1:256" ht="15">
      <c r="A286" s="623"/>
      <c r="B286" s="626"/>
      <c r="C286" s="192" t="s">
        <v>2</v>
      </c>
      <c r="D286" s="170">
        <f>D284+D285</f>
        <v>36493142</v>
      </c>
      <c r="E286" s="171">
        <f t="shared" ref="E286:P286" si="118">E284+E285</f>
        <v>36023142</v>
      </c>
      <c r="F286" s="171">
        <f t="shared" si="118"/>
        <v>22979814</v>
      </c>
      <c r="G286" s="171">
        <f t="shared" si="118"/>
        <v>13569286</v>
      </c>
      <c r="H286" s="171">
        <f t="shared" si="118"/>
        <v>9410528</v>
      </c>
      <c r="I286" s="171">
        <f t="shared" si="118"/>
        <v>750000</v>
      </c>
      <c r="J286" s="171">
        <f t="shared" si="118"/>
        <v>13400</v>
      </c>
      <c r="K286" s="171">
        <f t="shared" si="118"/>
        <v>12279928</v>
      </c>
      <c r="L286" s="171">
        <f t="shared" si="118"/>
        <v>0</v>
      </c>
      <c r="M286" s="171">
        <f t="shared" si="118"/>
        <v>470000</v>
      </c>
      <c r="N286" s="171">
        <f t="shared" si="118"/>
        <v>220000</v>
      </c>
      <c r="O286" s="171">
        <f t="shared" si="118"/>
        <v>0</v>
      </c>
      <c r="P286" s="171">
        <f t="shared" si="118"/>
        <v>250000</v>
      </c>
      <c r="Q286" s="184"/>
      <c r="R286" s="184"/>
      <c r="S286" s="184"/>
      <c r="T286" s="184"/>
      <c r="U286" s="184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185"/>
      <c r="BN286" s="185"/>
      <c r="BO286" s="185"/>
      <c r="BP286" s="185"/>
      <c r="BQ286" s="185"/>
      <c r="BR286" s="185"/>
      <c r="BS286" s="185"/>
      <c r="BT286" s="185"/>
      <c r="BU286" s="185"/>
      <c r="BV286" s="185"/>
      <c r="BW286" s="185"/>
      <c r="BX286" s="185"/>
      <c r="BY286" s="185"/>
      <c r="BZ286" s="185"/>
      <c r="CA286" s="185"/>
      <c r="CB286" s="185"/>
      <c r="CC286" s="185"/>
      <c r="CD286" s="185"/>
      <c r="CE286" s="185"/>
      <c r="CF286" s="185"/>
      <c r="CG286" s="185"/>
      <c r="CH286" s="185"/>
      <c r="CI286" s="185"/>
      <c r="CJ286" s="185"/>
      <c r="CK286" s="185"/>
      <c r="CL286" s="185"/>
      <c r="CM286" s="185"/>
      <c r="CN286" s="185"/>
      <c r="CO286" s="185"/>
      <c r="CP286" s="185"/>
      <c r="CQ286" s="185"/>
      <c r="CR286" s="185"/>
      <c r="CS286" s="185"/>
      <c r="CT286" s="185"/>
      <c r="CU286" s="185"/>
      <c r="CV286" s="185"/>
      <c r="CW286" s="185"/>
      <c r="CX286" s="185"/>
      <c r="CY286" s="185"/>
      <c r="CZ286" s="185"/>
      <c r="DA286" s="185"/>
      <c r="DB286" s="185"/>
      <c r="DC286" s="185"/>
      <c r="DD286" s="185"/>
      <c r="DE286" s="185"/>
      <c r="DF286" s="185"/>
      <c r="DG286" s="185"/>
      <c r="DH286" s="185"/>
      <c r="DI286" s="185"/>
      <c r="DJ286" s="185"/>
      <c r="DK286" s="185"/>
      <c r="DL286" s="185"/>
      <c r="DM286" s="185"/>
      <c r="DN286" s="185"/>
      <c r="DO286" s="185"/>
      <c r="DP286" s="185"/>
      <c r="DQ286" s="185"/>
      <c r="DR286" s="185"/>
      <c r="DS286" s="185"/>
      <c r="DT286" s="185"/>
      <c r="DU286" s="185"/>
      <c r="DV286" s="185"/>
      <c r="DW286" s="185"/>
      <c r="DX286" s="185"/>
      <c r="DY286" s="185"/>
      <c r="DZ286" s="185"/>
      <c r="EA286" s="185"/>
      <c r="EB286" s="185"/>
      <c r="EC286" s="185"/>
      <c r="ED286" s="185"/>
      <c r="EE286" s="185"/>
      <c r="EF286" s="185"/>
      <c r="EG286" s="185"/>
      <c r="EH286" s="185"/>
      <c r="EI286" s="185"/>
      <c r="EJ286" s="185"/>
      <c r="EK286" s="185"/>
      <c r="EL286" s="185"/>
      <c r="EM286" s="185"/>
      <c r="EN286" s="185"/>
      <c r="EO286" s="185"/>
      <c r="EP286" s="185"/>
      <c r="EQ286" s="185"/>
      <c r="ER286" s="185"/>
      <c r="ES286" s="185"/>
      <c r="ET286" s="185"/>
      <c r="EU286" s="185"/>
      <c r="EV286" s="185"/>
      <c r="EW286" s="185"/>
      <c r="EX286" s="185"/>
      <c r="EY286" s="185"/>
      <c r="EZ286" s="185"/>
      <c r="FA286" s="185"/>
      <c r="FB286" s="185"/>
      <c r="FC286" s="185"/>
      <c r="FD286" s="185"/>
      <c r="FE286" s="185"/>
      <c r="FF286" s="185"/>
      <c r="FG286" s="185"/>
      <c r="FH286" s="185"/>
      <c r="FI286" s="185"/>
      <c r="FJ286" s="185"/>
      <c r="FK286" s="185"/>
      <c r="FL286" s="185"/>
      <c r="FM286" s="185"/>
      <c r="FN286" s="185"/>
      <c r="FO286" s="185"/>
      <c r="FP286" s="185"/>
      <c r="FQ286" s="185"/>
      <c r="FR286" s="185"/>
      <c r="FS286" s="185"/>
      <c r="FT286" s="185"/>
      <c r="FU286" s="185"/>
      <c r="FV286" s="185"/>
      <c r="FW286" s="185"/>
      <c r="FX286" s="185"/>
      <c r="FY286" s="185"/>
      <c r="FZ286" s="185"/>
      <c r="GA286" s="185"/>
      <c r="GB286" s="185"/>
      <c r="GC286" s="185"/>
      <c r="GD286" s="185"/>
      <c r="GE286" s="185"/>
      <c r="GF286" s="185"/>
      <c r="GG286" s="185"/>
      <c r="GH286" s="185"/>
      <c r="GI286" s="185"/>
      <c r="GJ286" s="185"/>
      <c r="GK286" s="185"/>
      <c r="GL286" s="185"/>
      <c r="GM286" s="185"/>
      <c r="GN286" s="185"/>
      <c r="GO286" s="185"/>
      <c r="GP286" s="185"/>
      <c r="GQ286" s="185"/>
      <c r="GR286" s="185"/>
      <c r="GS286" s="185"/>
      <c r="GT286" s="185"/>
      <c r="GU286" s="185"/>
      <c r="GV286" s="185"/>
      <c r="GW286" s="185"/>
      <c r="GX286" s="185"/>
      <c r="GY286" s="185"/>
      <c r="GZ286" s="185"/>
      <c r="HA286" s="185"/>
      <c r="HB286" s="185"/>
      <c r="HC286" s="185"/>
      <c r="HD286" s="185"/>
      <c r="HE286" s="185"/>
      <c r="HF286" s="185"/>
      <c r="HG286" s="185"/>
      <c r="HH286" s="185"/>
      <c r="HI286" s="185"/>
      <c r="HJ286" s="185"/>
      <c r="HK286" s="185"/>
      <c r="HL286" s="185"/>
      <c r="HM286" s="185"/>
      <c r="HN286" s="185"/>
      <c r="HO286" s="185"/>
      <c r="HP286" s="185"/>
      <c r="HQ286" s="185"/>
      <c r="HR286" s="185"/>
      <c r="HS286" s="185"/>
      <c r="HT286" s="185"/>
      <c r="HU286" s="185"/>
      <c r="HV286" s="185"/>
      <c r="HW286" s="185"/>
      <c r="HX286" s="185"/>
      <c r="HY286" s="185"/>
      <c r="HZ286" s="185"/>
      <c r="IA286" s="185"/>
      <c r="IB286" s="185"/>
      <c r="IC286" s="185"/>
      <c r="ID286" s="185"/>
      <c r="IE286" s="185"/>
      <c r="IF286" s="185"/>
      <c r="IG286" s="185"/>
      <c r="IH286" s="185"/>
      <c r="II286" s="185"/>
      <c r="IJ286" s="185"/>
      <c r="IK286" s="185"/>
      <c r="IL286" s="185"/>
      <c r="IM286" s="185"/>
      <c r="IN286" s="185"/>
      <c r="IO286" s="185"/>
      <c r="IP286" s="185"/>
      <c r="IQ286" s="185"/>
      <c r="IR286" s="185"/>
      <c r="IS286" s="185"/>
      <c r="IT286" s="185"/>
      <c r="IU286" s="185"/>
      <c r="IV286" s="185"/>
    </row>
    <row r="287" spans="1:256" hidden="1">
      <c r="A287" s="648">
        <v>85311</v>
      </c>
      <c r="B287" s="642" t="s">
        <v>262</v>
      </c>
      <c r="C287" s="174" t="s">
        <v>0</v>
      </c>
      <c r="D287" s="166">
        <f>E287+M287</f>
        <v>600000</v>
      </c>
      <c r="E287" s="167">
        <f>F287+I287+J287+K287+L287</f>
        <v>600000</v>
      </c>
      <c r="F287" s="167">
        <f>G287+H287</f>
        <v>0</v>
      </c>
      <c r="G287" s="167">
        <v>0</v>
      </c>
      <c r="H287" s="167">
        <v>0</v>
      </c>
      <c r="I287" s="167">
        <v>600000</v>
      </c>
      <c r="J287" s="167">
        <v>0</v>
      </c>
      <c r="K287" s="167">
        <v>0</v>
      </c>
      <c r="L287" s="167">
        <v>0</v>
      </c>
      <c r="M287" s="167">
        <f>N287+P287</f>
        <v>0</v>
      </c>
      <c r="N287" s="167">
        <v>0</v>
      </c>
      <c r="O287" s="167">
        <v>0</v>
      </c>
      <c r="P287" s="167">
        <v>0</v>
      </c>
      <c r="Q287" s="168"/>
      <c r="R287" s="168"/>
      <c r="S287" s="168"/>
      <c r="T287" s="168"/>
      <c r="U287" s="168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  <c r="DA287" s="159"/>
      <c r="DB287" s="159"/>
      <c r="DC287" s="159"/>
      <c r="DD287" s="159"/>
      <c r="DE287" s="159"/>
      <c r="DF287" s="159"/>
      <c r="DG287" s="159"/>
      <c r="DH287" s="159"/>
      <c r="DI287" s="159"/>
      <c r="DJ287" s="159"/>
      <c r="DK287" s="159"/>
      <c r="DL287" s="159"/>
      <c r="DM287" s="159"/>
      <c r="DN287" s="159"/>
      <c r="DO287" s="159"/>
      <c r="DP287" s="159"/>
      <c r="DQ287" s="159"/>
      <c r="DR287" s="159"/>
      <c r="DS287" s="159"/>
      <c r="DT287" s="159"/>
      <c r="DU287" s="159"/>
      <c r="DV287" s="159"/>
      <c r="DW287" s="159"/>
      <c r="DX287" s="159"/>
      <c r="DY287" s="159"/>
      <c r="DZ287" s="159"/>
      <c r="EA287" s="159"/>
      <c r="EB287" s="159"/>
      <c r="EC287" s="159"/>
      <c r="ED287" s="159"/>
      <c r="EE287" s="159"/>
      <c r="EF287" s="159"/>
      <c r="EG287" s="159"/>
      <c r="EH287" s="159"/>
      <c r="EI287" s="159"/>
      <c r="EJ287" s="159"/>
      <c r="EK287" s="159"/>
      <c r="EL287" s="159"/>
      <c r="EM287" s="159"/>
      <c r="EN287" s="159"/>
      <c r="EO287" s="159"/>
      <c r="EP287" s="159"/>
      <c r="EQ287" s="159"/>
      <c r="ER287" s="159"/>
      <c r="ES287" s="159"/>
      <c r="ET287" s="159"/>
      <c r="EU287" s="159"/>
      <c r="EV287" s="159"/>
      <c r="EW287" s="159"/>
      <c r="EX287" s="159"/>
      <c r="EY287" s="159"/>
      <c r="EZ287" s="159"/>
      <c r="FA287" s="159"/>
      <c r="FB287" s="159"/>
      <c r="FC287" s="159"/>
      <c r="FD287" s="159"/>
      <c r="FE287" s="159"/>
      <c r="FF287" s="159"/>
      <c r="FG287" s="159"/>
      <c r="FH287" s="159"/>
      <c r="FI287" s="159"/>
      <c r="FJ287" s="159"/>
      <c r="FK287" s="159"/>
      <c r="FL287" s="159"/>
      <c r="FM287" s="159"/>
      <c r="FN287" s="159"/>
      <c r="FO287" s="159"/>
      <c r="FP287" s="159"/>
      <c r="FQ287" s="159"/>
      <c r="FR287" s="159"/>
      <c r="FS287" s="159"/>
      <c r="FT287" s="159"/>
      <c r="FU287" s="159"/>
      <c r="FV287" s="159"/>
      <c r="FW287" s="159"/>
      <c r="FX287" s="159"/>
      <c r="FY287" s="159"/>
      <c r="FZ287" s="159"/>
      <c r="GA287" s="159"/>
      <c r="GB287" s="159"/>
      <c r="GC287" s="159"/>
      <c r="GD287" s="159"/>
      <c r="GE287" s="159"/>
      <c r="GF287" s="159"/>
      <c r="GG287" s="159"/>
      <c r="GH287" s="159"/>
      <c r="GI287" s="159"/>
      <c r="GJ287" s="159"/>
      <c r="GK287" s="159"/>
      <c r="GL287" s="159"/>
      <c r="GM287" s="159"/>
      <c r="GN287" s="159"/>
      <c r="GO287" s="159"/>
      <c r="GP287" s="159"/>
      <c r="GQ287" s="159"/>
      <c r="GR287" s="159"/>
      <c r="GS287" s="159"/>
      <c r="GT287" s="159"/>
      <c r="GU287" s="159"/>
      <c r="GV287" s="159"/>
      <c r="GW287" s="159"/>
      <c r="GX287" s="159"/>
      <c r="GY287" s="159"/>
      <c r="GZ287" s="159"/>
      <c r="HA287" s="159"/>
      <c r="HB287" s="159"/>
      <c r="HC287" s="159"/>
      <c r="HD287" s="159"/>
      <c r="HE287" s="159"/>
      <c r="HF287" s="159"/>
      <c r="HG287" s="159"/>
      <c r="HH287" s="159"/>
      <c r="HI287" s="159"/>
      <c r="HJ287" s="159"/>
      <c r="HK287" s="159"/>
      <c r="HL287" s="159"/>
      <c r="HM287" s="159"/>
      <c r="HN287" s="159"/>
      <c r="HO287" s="159"/>
      <c r="HP287" s="159"/>
      <c r="HQ287" s="159"/>
      <c r="HR287" s="159"/>
      <c r="HS287" s="159"/>
      <c r="HT287" s="159"/>
      <c r="HU287" s="159"/>
      <c r="HV287" s="159"/>
      <c r="HW287" s="159"/>
      <c r="HX287" s="159"/>
      <c r="HY287" s="159"/>
      <c r="HZ287" s="159"/>
      <c r="IA287" s="159"/>
      <c r="IB287" s="159"/>
      <c r="IC287" s="159"/>
      <c r="ID287" s="159"/>
      <c r="IE287" s="159"/>
      <c r="IF287" s="159"/>
      <c r="IG287" s="159"/>
      <c r="IH287" s="159"/>
      <c r="II287" s="159"/>
      <c r="IJ287" s="159"/>
      <c r="IK287" s="159"/>
      <c r="IL287" s="159"/>
      <c r="IM287" s="159"/>
      <c r="IN287" s="159"/>
      <c r="IO287" s="159"/>
      <c r="IP287" s="159"/>
      <c r="IQ287" s="159"/>
      <c r="IR287" s="159"/>
      <c r="IS287" s="159"/>
      <c r="IT287" s="159"/>
      <c r="IU287" s="159"/>
      <c r="IV287" s="159"/>
    </row>
    <row r="288" spans="1:256" hidden="1">
      <c r="A288" s="649"/>
      <c r="B288" s="643"/>
      <c r="C288" s="174" t="s">
        <v>1</v>
      </c>
      <c r="D288" s="166">
        <f>E288+M288</f>
        <v>0</v>
      </c>
      <c r="E288" s="167">
        <f>F288+I288+J288+K288+L288</f>
        <v>0</v>
      </c>
      <c r="F288" s="167">
        <f>G288+H288</f>
        <v>0</v>
      </c>
      <c r="G288" s="167"/>
      <c r="H288" s="167"/>
      <c r="I288" s="167"/>
      <c r="J288" s="167"/>
      <c r="K288" s="167"/>
      <c r="L288" s="167"/>
      <c r="M288" s="167">
        <f>N288+P288</f>
        <v>0</v>
      </c>
      <c r="N288" s="167"/>
      <c r="O288" s="167"/>
      <c r="P288" s="167"/>
      <c r="Q288" s="168"/>
      <c r="R288" s="168"/>
      <c r="S288" s="168"/>
      <c r="T288" s="168"/>
      <c r="U288" s="168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  <c r="BZ288" s="159"/>
      <c r="CA288" s="159"/>
      <c r="CB288" s="159"/>
      <c r="CC288" s="159"/>
      <c r="CD288" s="159"/>
      <c r="CE288" s="159"/>
      <c r="CF288" s="159"/>
      <c r="CG288" s="159"/>
      <c r="CH288" s="159"/>
      <c r="CI288" s="159"/>
      <c r="CJ288" s="159"/>
      <c r="CK288" s="159"/>
      <c r="CL288" s="159"/>
      <c r="CM288" s="159"/>
      <c r="CN288" s="159"/>
      <c r="CO288" s="159"/>
      <c r="CP288" s="159"/>
      <c r="CQ288" s="159"/>
      <c r="CR288" s="159"/>
      <c r="CS288" s="159"/>
      <c r="CT288" s="159"/>
      <c r="CU288" s="159"/>
      <c r="CV288" s="159"/>
      <c r="CW288" s="159"/>
      <c r="CX288" s="159"/>
      <c r="CY288" s="159"/>
      <c r="CZ288" s="159"/>
      <c r="DA288" s="159"/>
      <c r="DB288" s="159"/>
      <c r="DC288" s="159"/>
      <c r="DD288" s="159"/>
      <c r="DE288" s="159"/>
      <c r="DF288" s="159"/>
      <c r="DG288" s="159"/>
      <c r="DH288" s="159"/>
      <c r="DI288" s="159"/>
      <c r="DJ288" s="159"/>
      <c r="DK288" s="159"/>
      <c r="DL288" s="159"/>
      <c r="DM288" s="159"/>
      <c r="DN288" s="159"/>
      <c r="DO288" s="159"/>
      <c r="DP288" s="159"/>
      <c r="DQ288" s="159"/>
      <c r="DR288" s="159"/>
      <c r="DS288" s="159"/>
      <c r="DT288" s="159"/>
      <c r="DU288" s="159"/>
      <c r="DV288" s="159"/>
      <c r="DW288" s="159"/>
      <c r="DX288" s="159"/>
      <c r="DY288" s="159"/>
      <c r="DZ288" s="159"/>
      <c r="EA288" s="159"/>
      <c r="EB288" s="159"/>
      <c r="EC288" s="159"/>
      <c r="ED288" s="159"/>
      <c r="EE288" s="159"/>
      <c r="EF288" s="159"/>
      <c r="EG288" s="159"/>
      <c r="EH288" s="159"/>
      <c r="EI288" s="159"/>
      <c r="EJ288" s="159"/>
      <c r="EK288" s="159"/>
      <c r="EL288" s="159"/>
      <c r="EM288" s="159"/>
      <c r="EN288" s="159"/>
      <c r="EO288" s="159"/>
      <c r="EP288" s="159"/>
      <c r="EQ288" s="159"/>
      <c r="ER288" s="159"/>
      <c r="ES288" s="159"/>
      <c r="ET288" s="159"/>
      <c r="EU288" s="159"/>
      <c r="EV288" s="159"/>
      <c r="EW288" s="159"/>
      <c r="EX288" s="159"/>
      <c r="EY288" s="159"/>
      <c r="EZ288" s="159"/>
      <c r="FA288" s="159"/>
      <c r="FB288" s="159"/>
      <c r="FC288" s="159"/>
      <c r="FD288" s="159"/>
      <c r="FE288" s="159"/>
      <c r="FF288" s="159"/>
      <c r="FG288" s="159"/>
      <c r="FH288" s="159"/>
      <c r="FI288" s="159"/>
      <c r="FJ288" s="159"/>
      <c r="FK288" s="159"/>
      <c r="FL288" s="159"/>
      <c r="FM288" s="159"/>
      <c r="FN288" s="159"/>
      <c r="FO288" s="159"/>
      <c r="FP288" s="159"/>
      <c r="FQ288" s="159"/>
      <c r="FR288" s="159"/>
      <c r="FS288" s="159"/>
      <c r="FT288" s="159"/>
      <c r="FU288" s="159"/>
      <c r="FV288" s="159"/>
      <c r="FW288" s="159"/>
      <c r="FX288" s="159"/>
      <c r="FY288" s="159"/>
      <c r="FZ288" s="159"/>
      <c r="GA288" s="159"/>
      <c r="GB288" s="159"/>
      <c r="GC288" s="159"/>
      <c r="GD288" s="159"/>
      <c r="GE288" s="159"/>
      <c r="GF288" s="159"/>
      <c r="GG288" s="159"/>
      <c r="GH288" s="159"/>
      <c r="GI288" s="159"/>
      <c r="GJ288" s="159"/>
      <c r="GK288" s="159"/>
      <c r="GL288" s="159"/>
      <c r="GM288" s="159"/>
      <c r="GN288" s="159"/>
      <c r="GO288" s="159"/>
      <c r="GP288" s="159"/>
      <c r="GQ288" s="159"/>
      <c r="GR288" s="159"/>
      <c r="GS288" s="159"/>
      <c r="GT288" s="159"/>
      <c r="GU288" s="159"/>
      <c r="GV288" s="159"/>
      <c r="GW288" s="159"/>
      <c r="GX288" s="159"/>
      <c r="GY288" s="159"/>
      <c r="GZ288" s="159"/>
      <c r="HA288" s="159"/>
      <c r="HB288" s="159"/>
      <c r="HC288" s="159"/>
      <c r="HD288" s="159"/>
      <c r="HE288" s="159"/>
      <c r="HF288" s="159"/>
      <c r="HG288" s="159"/>
      <c r="HH288" s="159"/>
      <c r="HI288" s="159"/>
      <c r="HJ288" s="159"/>
      <c r="HK288" s="159"/>
      <c r="HL288" s="159"/>
      <c r="HM288" s="159"/>
      <c r="HN288" s="159"/>
      <c r="HO288" s="159"/>
      <c r="HP288" s="159"/>
      <c r="HQ288" s="159"/>
      <c r="HR288" s="159"/>
      <c r="HS288" s="159"/>
      <c r="HT288" s="159"/>
      <c r="HU288" s="159"/>
      <c r="HV288" s="159"/>
      <c r="HW288" s="159"/>
      <c r="HX288" s="159"/>
      <c r="HY288" s="159"/>
      <c r="HZ288" s="159"/>
      <c r="IA288" s="159"/>
      <c r="IB288" s="159"/>
      <c r="IC288" s="159"/>
      <c r="ID288" s="159"/>
      <c r="IE288" s="159"/>
      <c r="IF288" s="159"/>
      <c r="IG288" s="159"/>
      <c r="IH288" s="159"/>
      <c r="II288" s="159"/>
      <c r="IJ288" s="159"/>
      <c r="IK288" s="159"/>
      <c r="IL288" s="159"/>
      <c r="IM288" s="159"/>
      <c r="IN288" s="159"/>
      <c r="IO288" s="159"/>
      <c r="IP288" s="159"/>
      <c r="IQ288" s="159"/>
      <c r="IR288" s="159"/>
      <c r="IS288" s="159"/>
      <c r="IT288" s="159"/>
      <c r="IU288" s="159"/>
      <c r="IV288" s="159"/>
    </row>
    <row r="289" spans="1:256" hidden="1">
      <c r="A289" s="650"/>
      <c r="B289" s="644"/>
      <c r="C289" s="174" t="s">
        <v>2</v>
      </c>
      <c r="D289" s="166">
        <f>D287+D288</f>
        <v>600000</v>
      </c>
      <c r="E289" s="167">
        <f t="shared" ref="E289:P289" si="119">E287+E288</f>
        <v>600000</v>
      </c>
      <c r="F289" s="167">
        <f t="shared" si="119"/>
        <v>0</v>
      </c>
      <c r="G289" s="167">
        <f t="shared" si="119"/>
        <v>0</v>
      </c>
      <c r="H289" s="167">
        <f t="shared" si="119"/>
        <v>0</v>
      </c>
      <c r="I289" s="167">
        <f t="shared" si="119"/>
        <v>600000</v>
      </c>
      <c r="J289" s="167">
        <f t="shared" si="119"/>
        <v>0</v>
      </c>
      <c r="K289" s="167">
        <f t="shared" si="119"/>
        <v>0</v>
      </c>
      <c r="L289" s="167">
        <f t="shared" si="119"/>
        <v>0</v>
      </c>
      <c r="M289" s="167">
        <f t="shared" si="119"/>
        <v>0</v>
      </c>
      <c r="N289" s="167">
        <f t="shared" si="119"/>
        <v>0</v>
      </c>
      <c r="O289" s="167">
        <f t="shared" si="119"/>
        <v>0</v>
      </c>
      <c r="P289" s="167">
        <f t="shared" si="119"/>
        <v>0</v>
      </c>
      <c r="Q289" s="168"/>
      <c r="R289" s="168"/>
      <c r="S289" s="168"/>
      <c r="T289" s="168"/>
      <c r="U289" s="168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  <c r="BZ289" s="159"/>
      <c r="CA289" s="159"/>
      <c r="CB289" s="159"/>
      <c r="CC289" s="159"/>
      <c r="CD289" s="159"/>
      <c r="CE289" s="159"/>
      <c r="CF289" s="159"/>
      <c r="CG289" s="159"/>
      <c r="CH289" s="159"/>
      <c r="CI289" s="159"/>
      <c r="CJ289" s="159"/>
      <c r="CK289" s="159"/>
      <c r="CL289" s="159"/>
      <c r="CM289" s="159"/>
      <c r="CN289" s="159"/>
      <c r="CO289" s="159"/>
      <c r="CP289" s="159"/>
      <c r="CQ289" s="159"/>
      <c r="CR289" s="159"/>
      <c r="CS289" s="159"/>
      <c r="CT289" s="159"/>
      <c r="CU289" s="159"/>
      <c r="CV289" s="159"/>
      <c r="CW289" s="159"/>
      <c r="CX289" s="159"/>
      <c r="CY289" s="159"/>
      <c r="CZ289" s="159"/>
      <c r="DA289" s="159"/>
      <c r="DB289" s="159"/>
      <c r="DC289" s="159"/>
      <c r="DD289" s="159"/>
      <c r="DE289" s="159"/>
      <c r="DF289" s="159"/>
      <c r="DG289" s="159"/>
      <c r="DH289" s="159"/>
      <c r="DI289" s="159"/>
      <c r="DJ289" s="159"/>
      <c r="DK289" s="159"/>
      <c r="DL289" s="159"/>
      <c r="DM289" s="159"/>
      <c r="DN289" s="159"/>
      <c r="DO289" s="159"/>
      <c r="DP289" s="159"/>
      <c r="DQ289" s="159"/>
      <c r="DR289" s="159"/>
      <c r="DS289" s="159"/>
      <c r="DT289" s="159"/>
      <c r="DU289" s="159"/>
      <c r="DV289" s="159"/>
      <c r="DW289" s="159"/>
      <c r="DX289" s="159"/>
      <c r="DY289" s="159"/>
      <c r="DZ289" s="159"/>
      <c r="EA289" s="159"/>
      <c r="EB289" s="159"/>
      <c r="EC289" s="159"/>
      <c r="ED289" s="159"/>
      <c r="EE289" s="159"/>
      <c r="EF289" s="159"/>
      <c r="EG289" s="159"/>
      <c r="EH289" s="159"/>
      <c r="EI289" s="159"/>
      <c r="EJ289" s="159"/>
      <c r="EK289" s="159"/>
      <c r="EL289" s="159"/>
      <c r="EM289" s="159"/>
      <c r="EN289" s="159"/>
      <c r="EO289" s="159"/>
      <c r="EP289" s="159"/>
      <c r="EQ289" s="159"/>
      <c r="ER289" s="159"/>
      <c r="ES289" s="159"/>
      <c r="ET289" s="159"/>
      <c r="EU289" s="159"/>
      <c r="EV289" s="159"/>
      <c r="EW289" s="159"/>
      <c r="EX289" s="159"/>
      <c r="EY289" s="159"/>
      <c r="EZ289" s="159"/>
      <c r="FA289" s="159"/>
      <c r="FB289" s="159"/>
      <c r="FC289" s="159"/>
      <c r="FD289" s="159"/>
      <c r="FE289" s="159"/>
      <c r="FF289" s="159"/>
      <c r="FG289" s="159"/>
      <c r="FH289" s="159"/>
      <c r="FI289" s="159"/>
      <c r="FJ289" s="159"/>
      <c r="FK289" s="159"/>
      <c r="FL289" s="159"/>
      <c r="FM289" s="159"/>
      <c r="FN289" s="159"/>
      <c r="FO289" s="159"/>
      <c r="FP289" s="159"/>
      <c r="FQ289" s="159"/>
      <c r="FR289" s="159"/>
      <c r="FS289" s="159"/>
      <c r="FT289" s="159"/>
      <c r="FU289" s="159"/>
      <c r="FV289" s="159"/>
      <c r="FW289" s="159"/>
      <c r="FX289" s="159"/>
      <c r="FY289" s="159"/>
      <c r="FZ289" s="159"/>
      <c r="GA289" s="159"/>
      <c r="GB289" s="159"/>
      <c r="GC289" s="159"/>
      <c r="GD289" s="159"/>
      <c r="GE289" s="159"/>
      <c r="GF289" s="159"/>
      <c r="GG289" s="159"/>
      <c r="GH289" s="159"/>
      <c r="GI289" s="159"/>
      <c r="GJ289" s="159"/>
      <c r="GK289" s="159"/>
      <c r="GL289" s="159"/>
      <c r="GM289" s="159"/>
      <c r="GN289" s="159"/>
      <c r="GO289" s="159"/>
      <c r="GP289" s="159"/>
      <c r="GQ289" s="159"/>
      <c r="GR289" s="159"/>
      <c r="GS289" s="159"/>
      <c r="GT289" s="159"/>
      <c r="GU289" s="159"/>
      <c r="GV289" s="159"/>
      <c r="GW289" s="159"/>
      <c r="GX289" s="159"/>
      <c r="GY289" s="159"/>
      <c r="GZ289" s="159"/>
      <c r="HA289" s="159"/>
      <c r="HB289" s="159"/>
      <c r="HC289" s="159"/>
      <c r="HD289" s="159"/>
      <c r="HE289" s="159"/>
      <c r="HF289" s="159"/>
      <c r="HG289" s="159"/>
      <c r="HH289" s="159"/>
      <c r="HI289" s="159"/>
      <c r="HJ289" s="159"/>
      <c r="HK289" s="159"/>
      <c r="HL289" s="159"/>
      <c r="HM289" s="159"/>
      <c r="HN289" s="159"/>
      <c r="HO289" s="159"/>
      <c r="HP289" s="159"/>
      <c r="HQ289" s="159"/>
      <c r="HR289" s="159"/>
      <c r="HS289" s="159"/>
      <c r="HT289" s="159"/>
      <c r="HU289" s="159"/>
      <c r="HV289" s="159"/>
      <c r="HW289" s="159"/>
      <c r="HX289" s="159"/>
      <c r="HY289" s="159"/>
      <c r="HZ289" s="159"/>
      <c r="IA289" s="159"/>
      <c r="IB289" s="159"/>
      <c r="IC289" s="159"/>
      <c r="ID289" s="159"/>
      <c r="IE289" s="159"/>
      <c r="IF289" s="159"/>
      <c r="IG289" s="159"/>
      <c r="IH289" s="159"/>
      <c r="II289" s="159"/>
      <c r="IJ289" s="159"/>
      <c r="IK289" s="159"/>
      <c r="IL289" s="159"/>
      <c r="IM289" s="159"/>
      <c r="IN289" s="159"/>
      <c r="IO289" s="159"/>
      <c r="IP289" s="159"/>
      <c r="IQ289" s="159"/>
      <c r="IR289" s="159"/>
      <c r="IS289" s="159"/>
      <c r="IT289" s="159"/>
      <c r="IU289" s="159"/>
      <c r="IV289" s="159"/>
    </row>
    <row r="290" spans="1:256" hidden="1">
      <c r="A290" s="648">
        <v>85324</v>
      </c>
      <c r="B290" s="642" t="s">
        <v>263</v>
      </c>
      <c r="C290" s="174" t="s">
        <v>0</v>
      </c>
      <c r="D290" s="166">
        <f>E290+M290</f>
        <v>440550</v>
      </c>
      <c r="E290" s="167">
        <f>F290+I290+J290+K290+L290</f>
        <v>440550</v>
      </c>
      <c r="F290" s="167">
        <f>G290+H290</f>
        <v>440550</v>
      </c>
      <c r="G290" s="167">
        <v>376550</v>
      </c>
      <c r="H290" s="167">
        <f>440550-376550</f>
        <v>64000</v>
      </c>
      <c r="I290" s="167">
        <v>0</v>
      </c>
      <c r="J290" s="167">
        <v>0</v>
      </c>
      <c r="K290" s="167">
        <v>0</v>
      </c>
      <c r="L290" s="167">
        <v>0</v>
      </c>
      <c r="M290" s="167">
        <f>N290+P290</f>
        <v>0</v>
      </c>
      <c r="N290" s="167">
        <v>0</v>
      </c>
      <c r="O290" s="167">
        <v>0</v>
      </c>
      <c r="P290" s="167">
        <v>0</v>
      </c>
      <c r="Q290" s="168"/>
      <c r="R290" s="168"/>
      <c r="S290" s="168"/>
      <c r="T290" s="168"/>
      <c r="U290" s="168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  <c r="BZ290" s="159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  <c r="DO290" s="159"/>
      <c r="DP290" s="159"/>
      <c r="DQ290" s="159"/>
      <c r="DR290" s="159"/>
      <c r="DS290" s="159"/>
      <c r="DT290" s="159"/>
      <c r="DU290" s="159"/>
      <c r="DV290" s="159"/>
      <c r="DW290" s="159"/>
      <c r="DX290" s="159"/>
      <c r="DY290" s="159"/>
      <c r="DZ290" s="159"/>
      <c r="EA290" s="159"/>
      <c r="EB290" s="159"/>
      <c r="EC290" s="159"/>
      <c r="ED290" s="159"/>
      <c r="EE290" s="159"/>
      <c r="EF290" s="159"/>
      <c r="EG290" s="159"/>
      <c r="EH290" s="159"/>
      <c r="EI290" s="159"/>
      <c r="EJ290" s="159"/>
      <c r="EK290" s="159"/>
      <c r="EL290" s="159"/>
      <c r="EM290" s="159"/>
      <c r="EN290" s="159"/>
      <c r="EO290" s="159"/>
      <c r="EP290" s="159"/>
      <c r="EQ290" s="159"/>
      <c r="ER290" s="159"/>
      <c r="ES290" s="159"/>
      <c r="ET290" s="159"/>
      <c r="EU290" s="159"/>
      <c r="EV290" s="159"/>
      <c r="EW290" s="159"/>
      <c r="EX290" s="159"/>
      <c r="EY290" s="159"/>
      <c r="EZ290" s="159"/>
      <c r="FA290" s="159"/>
      <c r="FB290" s="159"/>
      <c r="FC290" s="159"/>
      <c r="FD290" s="159"/>
      <c r="FE290" s="159"/>
      <c r="FF290" s="159"/>
      <c r="FG290" s="159"/>
      <c r="FH290" s="159"/>
      <c r="FI290" s="159"/>
      <c r="FJ290" s="159"/>
      <c r="FK290" s="159"/>
      <c r="FL290" s="159"/>
      <c r="FM290" s="159"/>
      <c r="FN290" s="159"/>
      <c r="FO290" s="159"/>
      <c r="FP290" s="159"/>
      <c r="FQ290" s="159"/>
      <c r="FR290" s="159"/>
      <c r="FS290" s="159"/>
      <c r="FT290" s="159"/>
      <c r="FU290" s="159"/>
      <c r="FV290" s="159"/>
      <c r="FW290" s="159"/>
      <c r="FX290" s="159"/>
      <c r="FY290" s="159"/>
      <c r="FZ290" s="159"/>
      <c r="GA290" s="159"/>
      <c r="GB290" s="159"/>
      <c r="GC290" s="159"/>
      <c r="GD290" s="159"/>
      <c r="GE290" s="159"/>
      <c r="GF290" s="159"/>
      <c r="GG290" s="159"/>
      <c r="GH290" s="159"/>
      <c r="GI290" s="159"/>
      <c r="GJ290" s="159"/>
      <c r="GK290" s="159"/>
      <c r="GL290" s="159"/>
      <c r="GM290" s="159"/>
      <c r="GN290" s="159"/>
      <c r="GO290" s="159"/>
      <c r="GP290" s="159"/>
      <c r="GQ290" s="159"/>
      <c r="GR290" s="159"/>
      <c r="GS290" s="159"/>
      <c r="GT290" s="159"/>
      <c r="GU290" s="159"/>
      <c r="GV290" s="159"/>
      <c r="GW290" s="159"/>
      <c r="GX290" s="159"/>
      <c r="GY290" s="159"/>
      <c r="GZ290" s="159"/>
      <c r="HA290" s="159"/>
      <c r="HB290" s="159"/>
      <c r="HC290" s="159"/>
      <c r="HD290" s="159"/>
      <c r="HE290" s="159"/>
      <c r="HF290" s="159"/>
      <c r="HG290" s="159"/>
      <c r="HH290" s="159"/>
      <c r="HI290" s="159"/>
      <c r="HJ290" s="159"/>
      <c r="HK290" s="159"/>
      <c r="HL290" s="159"/>
      <c r="HM290" s="159"/>
      <c r="HN290" s="159"/>
      <c r="HO290" s="159"/>
      <c r="HP290" s="159"/>
      <c r="HQ290" s="159"/>
      <c r="HR290" s="159"/>
      <c r="HS290" s="159"/>
      <c r="HT290" s="159"/>
      <c r="HU290" s="159"/>
      <c r="HV290" s="159"/>
      <c r="HW290" s="159"/>
      <c r="HX290" s="159"/>
      <c r="HY290" s="159"/>
      <c r="HZ290" s="159"/>
      <c r="IA290" s="159"/>
      <c r="IB290" s="159"/>
      <c r="IC290" s="159"/>
      <c r="ID290" s="159"/>
      <c r="IE290" s="159"/>
      <c r="IF290" s="159"/>
      <c r="IG290" s="159"/>
      <c r="IH290" s="159"/>
      <c r="II290" s="159"/>
      <c r="IJ290" s="159"/>
      <c r="IK290" s="159"/>
      <c r="IL290" s="159"/>
      <c r="IM290" s="159"/>
      <c r="IN290" s="159"/>
      <c r="IO290" s="159"/>
      <c r="IP290" s="159"/>
      <c r="IQ290" s="159"/>
      <c r="IR290" s="159"/>
      <c r="IS290" s="159"/>
      <c r="IT290" s="159"/>
      <c r="IU290" s="159"/>
      <c r="IV290" s="159"/>
    </row>
    <row r="291" spans="1:256" hidden="1">
      <c r="A291" s="649"/>
      <c r="B291" s="643"/>
      <c r="C291" s="174" t="s">
        <v>1</v>
      </c>
      <c r="D291" s="166">
        <f>E291+M291</f>
        <v>0</v>
      </c>
      <c r="E291" s="167">
        <f>F291+I291+J291+K291+L291</f>
        <v>0</v>
      </c>
      <c r="F291" s="167">
        <f>G291+H291</f>
        <v>0</v>
      </c>
      <c r="G291" s="167"/>
      <c r="H291" s="167"/>
      <c r="I291" s="167"/>
      <c r="J291" s="167"/>
      <c r="K291" s="167"/>
      <c r="L291" s="167"/>
      <c r="M291" s="167">
        <f>N291+P291</f>
        <v>0</v>
      </c>
      <c r="N291" s="167"/>
      <c r="O291" s="167"/>
      <c r="P291" s="167"/>
      <c r="Q291" s="168"/>
      <c r="R291" s="168"/>
      <c r="S291" s="168"/>
      <c r="T291" s="168"/>
      <c r="U291" s="168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  <c r="BZ291" s="159"/>
      <c r="CA291" s="159"/>
      <c r="CB291" s="159"/>
      <c r="CC291" s="159"/>
      <c r="CD291" s="159"/>
      <c r="CE291" s="159"/>
      <c r="CF291" s="159"/>
      <c r="CG291" s="159"/>
      <c r="CH291" s="159"/>
      <c r="CI291" s="159"/>
      <c r="CJ291" s="159"/>
      <c r="CK291" s="159"/>
      <c r="CL291" s="159"/>
      <c r="CM291" s="159"/>
      <c r="CN291" s="159"/>
      <c r="CO291" s="159"/>
      <c r="CP291" s="159"/>
      <c r="CQ291" s="159"/>
      <c r="CR291" s="159"/>
      <c r="CS291" s="159"/>
      <c r="CT291" s="159"/>
      <c r="CU291" s="159"/>
      <c r="CV291" s="159"/>
      <c r="CW291" s="159"/>
      <c r="CX291" s="159"/>
      <c r="CY291" s="159"/>
      <c r="CZ291" s="159"/>
      <c r="DA291" s="159"/>
      <c r="DB291" s="159"/>
      <c r="DC291" s="159"/>
      <c r="DD291" s="159"/>
      <c r="DE291" s="159"/>
      <c r="DF291" s="159"/>
      <c r="DG291" s="159"/>
      <c r="DH291" s="159"/>
      <c r="DI291" s="159"/>
      <c r="DJ291" s="159"/>
      <c r="DK291" s="159"/>
      <c r="DL291" s="159"/>
      <c r="DM291" s="159"/>
      <c r="DN291" s="159"/>
      <c r="DO291" s="159"/>
      <c r="DP291" s="159"/>
      <c r="DQ291" s="159"/>
      <c r="DR291" s="159"/>
      <c r="DS291" s="159"/>
      <c r="DT291" s="159"/>
      <c r="DU291" s="159"/>
      <c r="DV291" s="159"/>
      <c r="DW291" s="159"/>
      <c r="DX291" s="159"/>
      <c r="DY291" s="159"/>
      <c r="DZ291" s="159"/>
      <c r="EA291" s="159"/>
      <c r="EB291" s="159"/>
      <c r="EC291" s="159"/>
      <c r="ED291" s="159"/>
      <c r="EE291" s="159"/>
      <c r="EF291" s="159"/>
      <c r="EG291" s="159"/>
      <c r="EH291" s="159"/>
      <c r="EI291" s="159"/>
      <c r="EJ291" s="159"/>
      <c r="EK291" s="159"/>
      <c r="EL291" s="159"/>
      <c r="EM291" s="159"/>
      <c r="EN291" s="159"/>
      <c r="EO291" s="159"/>
      <c r="EP291" s="159"/>
      <c r="EQ291" s="159"/>
      <c r="ER291" s="159"/>
      <c r="ES291" s="159"/>
      <c r="ET291" s="159"/>
      <c r="EU291" s="159"/>
      <c r="EV291" s="159"/>
      <c r="EW291" s="159"/>
      <c r="EX291" s="159"/>
      <c r="EY291" s="159"/>
      <c r="EZ291" s="159"/>
      <c r="FA291" s="159"/>
      <c r="FB291" s="159"/>
      <c r="FC291" s="159"/>
      <c r="FD291" s="159"/>
      <c r="FE291" s="159"/>
      <c r="FF291" s="159"/>
      <c r="FG291" s="159"/>
      <c r="FH291" s="159"/>
      <c r="FI291" s="159"/>
      <c r="FJ291" s="159"/>
      <c r="FK291" s="159"/>
      <c r="FL291" s="159"/>
      <c r="FM291" s="159"/>
      <c r="FN291" s="159"/>
      <c r="FO291" s="159"/>
      <c r="FP291" s="159"/>
      <c r="FQ291" s="159"/>
      <c r="FR291" s="159"/>
      <c r="FS291" s="159"/>
      <c r="FT291" s="159"/>
      <c r="FU291" s="159"/>
      <c r="FV291" s="159"/>
      <c r="FW291" s="159"/>
      <c r="FX291" s="159"/>
      <c r="FY291" s="159"/>
      <c r="FZ291" s="159"/>
      <c r="GA291" s="159"/>
      <c r="GB291" s="159"/>
      <c r="GC291" s="159"/>
      <c r="GD291" s="159"/>
      <c r="GE291" s="159"/>
      <c r="GF291" s="159"/>
      <c r="GG291" s="159"/>
      <c r="GH291" s="159"/>
      <c r="GI291" s="159"/>
      <c r="GJ291" s="159"/>
      <c r="GK291" s="159"/>
      <c r="GL291" s="159"/>
      <c r="GM291" s="159"/>
      <c r="GN291" s="159"/>
      <c r="GO291" s="159"/>
      <c r="GP291" s="159"/>
      <c r="GQ291" s="159"/>
      <c r="GR291" s="159"/>
      <c r="GS291" s="159"/>
      <c r="GT291" s="159"/>
      <c r="GU291" s="159"/>
      <c r="GV291" s="159"/>
      <c r="GW291" s="159"/>
      <c r="GX291" s="159"/>
      <c r="GY291" s="159"/>
      <c r="GZ291" s="159"/>
      <c r="HA291" s="159"/>
      <c r="HB291" s="159"/>
      <c r="HC291" s="159"/>
      <c r="HD291" s="159"/>
      <c r="HE291" s="159"/>
      <c r="HF291" s="159"/>
      <c r="HG291" s="159"/>
      <c r="HH291" s="159"/>
      <c r="HI291" s="159"/>
      <c r="HJ291" s="159"/>
      <c r="HK291" s="159"/>
      <c r="HL291" s="159"/>
      <c r="HM291" s="159"/>
      <c r="HN291" s="159"/>
      <c r="HO291" s="159"/>
      <c r="HP291" s="159"/>
      <c r="HQ291" s="159"/>
      <c r="HR291" s="159"/>
      <c r="HS291" s="159"/>
      <c r="HT291" s="159"/>
      <c r="HU291" s="159"/>
      <c r="HV291" s="159"/>
      <c r="HW291" s="159"/>
      <c r="HX291" s="159"/>
      <c r="HY291" s="159"/>
      <c r="HZ291" s="159"/>
      <c r="IA291" s="159"/>
      <c r="IB291" s="159"/>
      <c r="IC291" s="159"/>
      <c r="ID291" s="159"/>
      <c r="IE291" s="159"/>
      <c r="IF291" s="159"/>
      <c r="IG291" s="159"/>
      <c r="IH291" s="159"/>
      <c r="II291" s="159"/>
      <c r="IJ291" s="159"/>
      <c r="IK291" s="159"/>
      <c r="IL291" s="159"/>
      <c r="IM291" s="159"/>
      <c r="IN291" s="159"/>
      <c r="IO291" s="159"/>
      <c r="IP291" s="159"/>
      <c r="IQ291" s="159"/>
      <c r="IR291" s="159"/>
      <c r="IS291" s="159"/>
      <c r="IT291" s="159"/>
      <c r="IU291" s="159"/>
      <c r="IV291" s="159"/>
    </row>
    <row r="292" spans="1:256" hidden="1">
      <c r="A292" s="650"/>
      <c r="B292" s="644"/>
      <c r="C292" s="174" t="s">
        <v>2</v>
      </c>
      <c r="D292" s="166">
        <f>D290+D291</f>
        <v>440550</v>
      </c>
      <c r="E292" s="167">
        <f t="shared" ref="E292:P292" si="120">E290+E291</f>
        <v>440550</v>
      </c>
      <c r="F292" s="167">
        <f t="shared" si="120"/>
        <v>440550</v>
      </c>
      <c r="G292" s="167">
        <f t="shared" si="120"/>
        <v>376550</v>
      </c>
      <c r="H292" s="167">
        <f t="shared" si="120"/>
        <v>64000</v>
      </c>
      <c r="I292" s="167">
        <f t="shared" si="120"/>
        <v>0</v>
      </c>
      <c r="J292" s="167">
        <f t="shared" si="120"/>
        <v>0</v>
      </c>
      <c r="K292" s="167">
        <f t="shared" si="120"/>
        <v>0</v>
      </c>
      <c r="L292" s="167">
        <f t="shared" si="120"/>
        <v>0</v>
      </c>
      <c r="M292" s="167">
        <f t="shared" si="120"/>
        <v>0</v>
      </c>
      <c r="N292" s="167">
        <f t="shared" si="120"/>
        <v>0</v>
      </c>
      <c r="O292" s="167">
        <f t="shared" si="120"/>
        <v>0</v>
      </c>
      <c r="P292" s="167">
        <f t="shared" si="120"/>
        <v>0</v>
      </c>
      <c r="Q292" s="168"/>
      <c r="R292" s="168"/>
      <c r="S292" s="168"/>
      <c r="T292" s="168"/>
      <c r="U292" s="168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  <c r="BZ292" s="159"/>
      <c r="CA292" s="159"/>
      <c r="CB292" s="159"/>
      <c r="CC292" s="159"/>
      <c r="CD292" s="159"/>
      <c r="CE292" s="159"/>
      <c r="CF292" s="159"/>
      <c r="CG292" s="159"/>
      <c r="CH292" s="159"/>
      <c r="CI292" s="159"/>
      <c r="CJ292" s="159"/>
      <c r="CK292" s="159"/>
      <c r="CL292" s="159"/>
      <c r="CM292" s="159"/>
      <c r="CN292" s="159"/>
      <c r="CO292" s="159"/>
      <c r="CP292" s="159"/>
      <c r="CQ292" s="159"/>
      <c r="CR292" s="159"/>
      <c r="CS292" s="159"/>
      <c r="CT292" s="159"/>
      <c r="CU292" s="159"/>
      <c r="CV292" s="159"/>
      <c r="CW292" s="159"/>
      <c r="CX292" s="159"/>
      <c r="CY292" s="159"/>
      <c r="CZ292" s="159"/>
      <c r="DA292" s="159"/>
      <c r="DB292" s="159"/>
      <c r="DC292" s="159"/>
      <c r="DD292" s="159"/>
      <c r="DE292" s="159"/>
      <c r="DF292" s="159"/>
      <c r="DG292" s="159"/>
      <c r="DH292" s="159"/>
      <c r="DI292" s="159"/>
      <c r="DJ292" s="159"/>
      <c r="DK292" s="159"/>
      <c r="DL292" s="159"/>
      <c r="DM292" s="159"/>
      <c r="DN292" s="159"/>
      <c r="DO292" s="159"/>
      <c r="DP292" s="159"/>
      <c r="DQ292" s="159"/>
      <c r="DR292" s="159"/>
      <c r="DS292" s="159"/>
      <c r="DT292" s="159"/>
      <c r="DU292" s="159"/>
      <c r="DV292" s="159"/>
      <c r="DW292" s="159"/>
      <c r="DX292" s="159"/>
      <c r="DY292" s="159"/>
      <c r="DZ292" s="159"/>
      <c r="EA292" s="159"/>
      <c r="EB292" s="159"/>
      <c r="EC292" s="159"/>
      <c r="ED292" s="159"/>
      <c r="EE292" s="159"/>
      <c r="EF292" s="159"/>
      <c r="EG292" s="159"/>
      <c r="EH292" s="159"/>
      <c r="EI292" s="159"/>
      <c r="EJ292" s="159"/>
      <c r="EK292" s="159"/>
      <c r="EL292" s="159"/>
      <c r="EM292" s="159"/>
      <c r="EN292" s="159"/>
      <c r="EO292" s="159"/>
      <c r="EP292" s="159"/>
      <c r="EQ292" s="159"/>
      <c r="ER292" s="159"/>
      <c r="ES292" s="159"/>
      <c r="ET292" s="159"/>
      <c r="EU292" s="159"/>
      <c r="EV292" s="159"/>
      <c r="EW292" s="159"/>
      <c r="EX292" s="159"/>
      <c r="EY292" s="159"/>
      <c r="EZ292" s="159"/>
      <c r="FA292" s="159"/>
      <c r="FB292" s="159"/>
      <c r="FC292" s="159"/>
      <c r="FD292" s="159"/>
      <c r="FE292" s="159"/>
      <c r="FF292" s="159"/>
      <c r="FG292" s="159"/>
      <c r="FH292" s="159"/>
      <c r="FI292" s="159"/>
      <c r="FJ292" s="159"/>
      <c r="FK292" s="159"/>
      <c r="FL292" s="159"/>
      <c r="FM292" s="159"/>
      <c r="FN292" s="159"/>
      <c r="FO292" s="159"/>
      <c r="FP292" s="159"/>
      <c r="FQ292" s="159"/>
      <c r="FR292" s="159"/>
      <c r="FS292" s="159"/>
      <c r="FT292" s="159"/>
      <c r="FU292" s="159"/>
      <c r="FV292" s="159"/>
      <c r="FW292" s="159"/>
      <c r="FX292" s="159"/>
      <c r="FY292" s="159"/>
      <c r="FZ292" s="159"/>
      <c r="GA292" s="159"/>
      <c r="GB292" s="159"/>
      <c r="GC292" s="159"/>
      <c r="GD292" s="159"/>
      <c r="GE292" s="159"/>
      <c r="GF292" s="159"/>
      <c r="GG292" s="159"/>
      <c r="GH292" s="159"/>
      <c r="GI292" s="159"/>
      <c r="GJ292" s="159"/>
      <c r="GK292" s="159"/>
      <c r="GL292" s="159"/>
      <c r="GM292" s="159"/>
      <c r="GN292" s="159"/>
      <c r="GO292" s="159"/>
      <c r="GP292" s="159"/>
      <c r="GQ292" s="159"/>
      <c r="GR292" s="159"/>
      <c r="GS292" s="159"/>
      <c r="GT292" s="159"/>
      <c r="GU292" s="159"/>
      <c r="GV292" s="159"/>
      <c r="GW292" s="159"/>
      <c r="GX292" s="159"/>
      <c r="GY292" s="159"/>
      <c r="GZ292" s="159"/>
      <c r="HA292" s="159"/>
      <c r="HB292" s="159"/>
      <c r="HC292" s="159"/>
      <c r="HD292" s="159"/>
      <c r="HE292" s="159"/>
      <c r="HF292" s="159"/>
      <c r="HG292" s="159"/>
      <c r="HH292" s="159"/>
      <c r="HI292" s="159"/>
      <c r="HJ292" s="159"/>
      <c r="HK292" s="159"/>
      <c r="HL292" s="159"/>
      <c r="HM292" s="159"/>
      <c r="HN292" s="159"/>
      <c r="HO292" s="159"/>
      <c r="HP292" s="159"/>
      <c r="HQ292" s="159"/>
      <c r="HR292" s="159"/>
      <c r="HS292" s="159"/>
      <c r="HT292" s="159"/>
      <c r="HU292" s="159"/>
      <c r="HV292" s="159"/>
      <c r="HW292" s="159"/>
      <c r="HX292" s="159"/>
      <c r="HY292" s="159"/>
      <c r="HZ292" s="159"/>
      <c r="IA292" s="159"/>
      <c r="IB292" s="159"/>
      <c r="IC292" s="159"/>
      <c r="ID292" s="159"/>
      <c r="IE292" s="159"/>
      <c r="IF292" s="159"/>
      <c r="IG292" s="159"/>
      <c r="IH292" s="159"/>
      <c r="II292" s="159"/>
      <c r="IJ292" s="159"/>
      <c r="IK292" s="159"/>
      <c r="IL292" s="159"/>
      <c r="IM292" s="159"/>
      <c r="IN292" s="159"/>
      <c r="IO292" s="159"/>
      <c r="IP292" s="159"/>
      <c r="IQ292" s="159"/>
      <c r="IR292" s="159"/>
      <c r="IS292" s="159"/>
      <c r="IT292" s="159"/>
      <c r="IU292" s="159"/>
      <c r="IV292" s="159"/>
    </row>
    <row r="293" spans="1:256" hidden="1">
      <c r="A293" s="648">
        <v>85325</v>
      </c>
      <c r="B293" s="642" t="s">
        <v>264</v>
      </c>
      <c r="C293" s="174" t="s">
        <v>0</v>
      </c>
      <c r="D293" s="166">
        <f>E293+M293</f>
        <v>1620000</v>
      </c>
      <c r="E293" s="167">
        <f>F293+I293+J293+K293+L293</f>
        <v>1620000</v>
      </c>
      <c r="F293" s="167">
        <f>G293+H293</f>
        <v>1617000</v>
      </c>
      <c r="G293" s="167">
        <v>1318000</v>
      </c>
      <c r="H293" s="167">
        <f>1620000-1321000</f>
        <v>299000</v>
      </c>
      <c r="I293" s="167">
        <v>0</v>
      </c>
      <c r="J293" s="167">
        <v>3000</v>
      </c>
      <c r="K293" s="167">
        <v>0</v>
      </c>
      <c r="L293" s="167">
        <v>0</v>
      </c>
      <c r="M293" s="167">
        <f>N293+P293</f>
        <v>0</v>
      </c>
      <c r="N293" s="167">
        <v>0</v>
      </c>
      <c r="O293" s="167">
        <v>0</v>
      </c>
      <c r="P293" s="167">
        <v>0</v>
      </c>
      <c r="Q293" s="168"/>
      <c r="R293" s="168"/>
      <c r="S293" s="168"/>
      <c r="T293" s="168"/>
      <c r="U293" s="168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59"/>
      <c r="CP293" s="159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59"/>
      <c r="DU293" s="159"/>
      <c r="DV293" s="159"/>
      <c r="DW293" s="159"/>
      <c r="DX293" s="159"/>
      <c r="DY293" s="159"/>
      <c r="DZ293" s="159"/>
      <c r="EA293" s="159"/>
      <c r="EB293" s="159"/>
      <c r="EC293" s="159"/>
      <c r="ED293" s="159"/>
      <c r="EE293" s="159"/>
      <c r="EF293" s="159"/>
      <c r="EG293" s="159"/>
      <c r="EH293" s="159"/>
      <c r="EI293" s="159"/>
      <c r="EJ293" s="159"/>
      <c r="EK293" s="159"/>
      <c r="EL293" s="159"/>
      <c r="EM293" s="159"/>
      <c r="EN293" s="159"/>
      <c r="EO293" s="159"/>
      <c r="EP293" s="159"/>
      <c r="EQ293" s="159"/>
      <c r="ER293" s="159"/>
      <c r="ES293" s="159"/>
      <c r="ET293" s="159"/>
      <c r="EU293" s="159"/>
      <c r="EV293" s="159"/>
      <c r="EW293" s="159"/>
      <c r="EX293" s="159"/>
      <c r="EY293" s="159"/>
      <c r="EZ293" s="159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59"/>
      <c r="FK293" s="159"/>
      <c r="FL293" s="159"/>
      <c r="FM293" s="159"/>
      <c r="FN293" s="159"/>
      <c r="FO293" s="159"/>
      <c r="FP293" s="159"/>
      <c r="FQ293" s="159"/>
      <c r="FR293" s="159"/>
      <c r="FS293" s="159"/>
      <c r="FT293" s="159"/>
      <c r="FU293" s="159"/>
      <c r="FV293" s="159"/>
      <c r="FW293" s="159"/>
      <c r="FX293" s="159"/>
      <c r="FY293" s="159"/>
      <c r="FZ293" s="159"/>
      <c r="GA293" s="159"/>
      <c r="GB293" s="159"/>
      <c r="GC293" s="159"/>
      <c r="GD293" s="159"/>
      <c r="GE293" s="159"/>
      <c r="GF293" s="159"/>
      <c r="GG293" s="159"/>
      <c r="GH293" s="159"/>
      <c r="GI293" s="159"/>
      <c r="GJ293" s="159"/>
      <c r="GK293" s="159"/>
      <c r="GL293" s="159"/>
      <c r="GM293" s="159"/>
      <c r="GN293" s="159"/>
      <c r="GO293" s="159"/>
      <c r="GP293" s="159"/>
      <c r="GQ293" s="159"/>
      <c r="GR293" s="159"/>
      <c r="GS293" s="159"/>
      <c r="GT293" s="159"/>
      <c r="GU293" s="159"/>
      <c r="GV293" s="159"/>
      <c r="GW293" s="159"/>
      <c r="GX293" s="159"/>
      <c r="GY293" s="159"/>
      <c r="GZ293" s="159"/>
      <c r="HA293" s="159"/>
      <c r="HB293" s="159"/>
      <c r="HC293" s="159"/>
      <c r="HD293" s="159"/>
      <c r="HE293" s="159"/>
      <c r="HF293" s="159"/>
      <c r="HG293" s="159"/>
      <c r="HH293" s="159"/>
      <c r="HI293" s="159"/>
      <c r="HJ293" s="159"/>
      <c r="HK293" s="159"/>
      <c r="HL293" s="159"/>
      <c r="HM293" s="159"/>
      <c r="HN293" s="159"/>
      <c r="HO293" s="159"/>
      <c r="HP293" s="159"/>
      <c r="HQ293" s="159"/>
      <c r="HR293" s="159"/>
      <c r="HS293" s="159"/>
      <c r="HT293" s="159"/>
      <c r="HU293" s="159"/>
      <c r="HV293" s="159"/>
      <c r="HW293" s="159"/>
      <c r="HX293" s="159"/>
      <c r="HY293" s="159"/>
      <c r="HZ293" s="159"/>
      <c r="IA293" s="159"/>
      <c r="IB293" s="159"/>
      <c r="IC293" s="159"/>
      <c r="ID293" s="159"/>
      <c r="IE293" s="159"/>
      <c r="IF293" s="159"/>
      <c r="IG293" s="159"/>
      <c r="IH293" s="159"/>
      <c r="II293" s="159"/>
      <c r="IJ293" s="159"/>
      <c r="IK293" s="159"/>
      <c r="IL293" s="159"/>
      <c r="IM293" s="159"/>
      <c r="IN293" s="159"/>
      <c r="IO293" s="159"/>
      <c r="IP293" s="159"/>
      <c r="IQ293" s="159"/>
      <c r="IR293" s="159"/>
      <c r="IS293" s="159"/>
      <c r="IT293" s="159"/>
      <c r="IU293" s="159"/>
      <c r="IV293" s="159"/>
    </row>
    <row r="294" spans="1:256" hidden="1">
      <c r="A294" s="649"/>
      <c r="B294" s="643"/>
      <c r="C294" s="174" t="s">
        <v>1</v>
      </c>
      <c r="D294" s="166">
        <f>E294+M294</f>
        <v>0</v>
      </c>
      <c r="E294" s="167">
        <f>F294+I294+J294+K294+L294</f>
        <v>0</v>
      </c>
      <c r="F294" s="167">
        <f>G294+H294</f>
        <v>0</v>
      </c>
      <c r="G294" s="167"/>
      <c r="H294" s="167"/>
      <c r="I294" s="167"/>
      <c r="J294" s="167"/>
      <c r="K294" s="167"/>
      <c r="L294" s="167"/>
      <c r="M294" s="167">
        <f>N294+P294</f>
        <v>0</v>
      </c>
      <c r="N294" s="167"/>
      <c r="O294" s="167"/>
      <c r="P294" s="167"/>
      <c r="Q294" s="168"/>
      <c r="R294" s="168"/>
      <c r="S294" s="168"/>
      <c r="T294" s="168"/>
      <c r="U294" s="168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  <c r="BZ294" s="159"/>
      <c r="CA294" s="159"/>
      <c r="CB294" s="159"/>
      <c r="CC294" s="159"/>
      <c r="CD294" s="159"/>
      <c r="CE294" s="159"/>
      <c r="CF294" s="159"/>
      <c r="CG294" s="159"/>
      <c r="CH294" s="159"/>
      <c r="CI294" s="159"/>
      <c r="CJ294" s="159"/>
      <c r="CK294" s="159"/>
      <c r="CL294" s="159"/>
      <c r="CM294" s="159"/>
      <c r="CN294" s="159"/>
      <c r="CO294" s="159"/>
      <c r="CP294" s="159"/>
      <c r="CQ294" s="159"/>
      <c r="CR294" s="159"/>
      <c r="CS294" s="159"/>
      <c r="CT294" s="159"/>
      <c r="CU294" s="159"/>
      <c r="CV294" s="159"/>
      <c r="CW294" s="159"/>
      <c r="CX294" s="159"/>
      <c r="CY294" s="159"/>
      <c r="CZ294" s="159"/>
      <c r="DA294" s="159"/>
      <c r="DB294" s="159"/>
      <c r="DC294" s="159"/>
      <c r="DD294" s="159"/>
      <c r="DE294" s="159"/>
      <c r="DF294" s="159"/>
      <c r="DG294" s="159"/>
      <c r="DH294" s="159"/>
      <c r="DI294" s="159"/>
      <c r="DJ294" s="159"/>
      <c r="DK294" s="159"/>
      <c r="DL294" s="159"/>
      <c r="DM294" s="159"/>
      <c r="DN294" s="159"/>
      <c r="DO294" s="159"/>
      <c r="DP294" s="159"/>
      <c r="DQ294" s="159"/>
      <c r="DR294" s="159"/>
      <c r="DS294" s="159"/>
      <c r="DT294" s="159"/>
      <c r="DU294" s="159"/>
      <c r="DV294" s="159"/>
      <c r="DW294" s="159"/>
      <c r="DX294" s="159"/>
      <c r="DY294" s="159"/>
      <c r="DZ294" s="159"/>
      <c r="EA294" s="159"/>
      <c r="EB294" s="159"/>
      <c r="EC294" s="159"/>
      <c r="ED294" s="159"/>
      <c r="EE294" s="159"/>
      <c r="EF294" s="159"/>
      <c r="EG294" s="159"/>
      <c r="EH294" s="159"/>
      <c r="EI294" s="159"/>
      <c r="EJ294" s="159"/>
      <c r="EK294" s="159"/>
      <c r="EL294" s="159"/>
      <c r="EM294" s="159"/>
      <c r="EN294" s="159"/>
      <c r="EO294" s="159"/>
      <c r="EP294" s="159"/>
      <c r="EQ294" s="159"/>
      <c r="ER294" s="159"/>
      <c r="ES294" s="159"/>
      <c r="ET294" s="159"/>
      <c r="EU294" s="159"/>
      <c r="EV294" s="159"/>
      <c r="EW294" s="159"/>
      <c r="EX294" s="159"/>
      <c r="EY294" s="159"/>
      <c r="EZ294" s="159"/>
      <c r="FA294" s="159"/>
      <c r="FB294" s="159"/>
      <c r="FC294" s="159"/>
      <c r="FD294" s="159"/>
      <c r="FE294" s="159"/>
      <c r="FF294" s="159"/>
      <c r="FG294" s="159"/>
      <c r="FH294" s="159"/>
      <c r="FI294" s="159"/>
      <c r="FJ294" s="159"/>
      <c r="FK294" s="159"/>
      <c r="FL294" s="159"/>
      <c r="FM294" s="159"/>
      <c r="FN294" s="159"/>
      <c r="FO294" s="159"/>
      <c r="FP294" s="159"/>
      <c r="FQ294" s="159"/>
      <c r="FR294" s="159"/>
      <c r="FS294" s="159"/>
      <c r="FT294" s="159"/>
      <c r="FU294" s="159"/>
      <c r="FV294" s="159"/>
      <c r="FW294" s="159"/>
      <c r="FX294" s="159"/>
      <c r="FY294" s="159"/>
      <c r="FZ294" s="159"/>
      <c r="GA294" s="159"/>
      <c r="GB294" s="159"/>
      <c r="GC294" s="159"/>
      <c r="GD294" s="159"/>
      <c r="GE294" s="159"/>
      <c r="GF294" s="159"/>
      <c r="GG294" s="159"/>
      <c r="GH294" s="159"/>
      <c r="GI294" s="159"/>
      <c r="GJ294" s="159"/>
      <c r="GK294" s="159"/>
      <c r="GL294" s="159"/>
      <c r="GM294" s="159"/>
      <c r="GN294" s="159"/>
      <c r="GO294" s="159"/>
      <c r="GP294" s="159"/>
      <c r="GQ294" s="159"/>
      <c r="GR294" s="159"/>
      <c r="GS294" s="159"/>
      <c r="GT294" s="159"/>
      <c r="GU294" s="159"/>
      <c r="GV294" s="159"/>
      <c r="GW294" s="159"/>
      <c r="GX294" s="159"/>
      <c r="GY294" s="159"/>
      <c r="GZ294" s="159"/>
      <c r="HA294" s="159"/>
      <c r="HB294" s="159"/>
      <c r="HC294" s="159"/>
      <c r="HD294" s="159"/>
      <c r="HE294" s="159"/>
      <c r="HF294" s="159"/>
      <c r="HG294" s="159"/>
      <c r="HH294" s="159"/>
      <c r="HI294" s="159"/>
      <c r="HJ294" s="159"/>
      <c r="HK294" s="159"/>
      <c r="HL294" s="159"/>
      <c r="HM294" s="159"/>
      <c r="HN294" s="159"/>
      <c r="HO294" s="159"/>
      <c r="HP294" s="159"/>
      <c r="HQ294" s="159"/>
      <c r="HR294" s="159"/>
      <c r="HS294" s="159"/>
      <c r="HT294" s="159"/>
      <c r="HU294" s="159"/>
      <c r="HV294" s="159"/>
      <c r="HW294" s="159"/>
      <c r="HX294" s="159"/>
      <c r="HY294" s="159"/>
      <c r="HZ294" s="159"/>
      <c r="IA294" s="159"/>
      <c r="IB294" s="159"/>
      <c r="IC294" s="159"/>
      <c r="ID294" s="159"/>
      <c r="IE294" s="159"/>
      <c r="IF294" s="159"/>
      <c r="IG294" s="159"/>
      <c r="IH294" s="159"/>
      <c r="II294" s="159"/>
      <c r="IJ294" s="159"/>
      <c r="IK294" s="159"/>
      <c r="IL294" s="159"/>
      <c r="IM294" s="159"/>
      <c r="IN294" s="159"/>
      <c r="IO294" s="159"/>
      <c r="IP294" s="159"/>
      <c r="IQ294" s="159"/>
      <c r="IR294" s="159"/>
      <c r="IS294" s="159"/>
      <c r="IT294" s="159"/>
      <c r="IU294" s="159"/>
      <c r="IV294" s="159"/>
    </row>
    <row r="295" spans="1:256" hidden="1">
      <c r="A295" s="650"/>
      <c r="B295" s="644"/>
      <c r="C295" s="174" t="s">
        <v>2</v>
      </c>
      <c r="D295" s="166">
        <f>D293+D294</f>
        <v>1620000</v>
      </c>
      <c r="E295" s="167">
        <f t="shared" ref="E295:P295" si="121">E293+E294</f>
        <v>1620000</v>
      </c>
      <c r="F295" s="167">
        <f t="shared" si="121"/>
        <v>1617000</v>
      </c>
      <c r="G295" s="167">
        <f t="shared" si="121"/>
        <v>1318000</v>
      </c>
      <c r="H295" s="167">
        <f t="shared" si="121"/>
        <v>299000</v>
      </c>
      <c r="I295" s="167">
        <f t="shared" si="121"/>
        <v>0</v>
      </c>
      <c r="J295" s="167">
        <f t="shared" si="121"/>
        <v>3000</v>
      </c>
      <c r="K295" s="167">
        <f t="shared" si="121"/>
        <v>0</v>
      </c>
      <c r="L295" s="167">
        <f t="shared" si="121"/>
        <v>0</v>
      </c>
      <c r="M295" s="167">
        <f t="shared" si="121"/>
        <v>0</v>
      </c>
      <c r="N295" s="167">
        <f t="shared" si="121"/>
        <v>0</v>
      </c>
      <c r="O295" s="167">
        <f t="shared" si="121"/>
        <v>0</v>
      </c>
      <c r="P295" s="167">
        <f t="shared" si="121"/>
        <v>0</v>
      </c>
      <c r="Q295" s="168"/>
      <c r="R295" s="168"/>
      <c r="S295" s="168"/>
      <c r="T295" s="168"/>
      <c r="U295" s="168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  <c r="BZ295" s="159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  <c r="DA295" s="159"/>
      <c r="DB295" s="159"/>
      <c r="DC295" s="159"/>
      <c r="DD295" s="159"/>
      <c r="DE295" s="159"/>
      <c r="DF295" s="159"/>
      <c r="DG295" s="159"/>
      <c r="DH295" s="159"/>
      <c r="DI295" s="159"/>
      <c r="DJ295" s="159"/>
      <c r="DK295" s="159"/>
      <c r="DL295" s="159"/>
      <c r="DM295" s="159"/>
      <c r="DN295" s="159"/>
      <c r="DO295" s="159"/>
      <c r="DP295" s="159"/>
      <c r="DQ295" s="159"/>
      <c r="DR295" s="159"/>
      <c r="DS295" s="159"/>
      <c r="DT295" s="159"/>
      <c r="DU295" s="159"/>
      <c r="DV295" s="159"/>
      <c r="DW295" s="159"/>
      <c r="DX295" s="159"/>
      <c r="DY295" s="159"/>
      <c r="DZ295" s="159"/>
      <c r="EA295" s="159"/>
      <c r="EB295" s="159"/>
      <c r="EC295" s="159"/>
      <c r="ED295" s="159"/>
      <c r="EE295" s="159"/>
      <c r="EF295" s="159"/>
      <c r="EG295" s="159"/>
      <c r="EH295" s="159"/>
      <c r="EI295" s="159"/>
      <c r="EJ295" s="159"/>
      <c r="EK295" s="159"/>
      <c r="EL295" s="159"/>
      <c r="EM295" s="159"/>
      <c r="EN295" s="159"/>
      <c r="EO295" s="159"/>
      <c r="EP295" s="159"/>
      <c r="EQ295" s="159"/>
      <c r="ER295" s="159"/>
      <c r="ES295" s="159"/>
      <c r="ET295" s="159"/>
      <c r="EU295" s="159"/>
      <c r="EV295" s="159"/>
      <c r="EW295" s="159"/>
      <c r="EX295" s="159"/>
      <c r="EY295" s="159"/>
      <c r="EZ295" s="159"/>
      <c r="FA295" s="159"/>
      <c r="FB295" s="159"/>
      <c r="FC295" s="159"/>
      <c r="FD295" s="159"/>
      <c r="FE295" s="159"/>
      <c r="FF295" s="159"/>
      <c r="FG295" s="159"/>
      <c r="FH295" s="159"/>
      <c r="FI295" s="159"/>
      <c r="FJ295" s="159"/>
      <c r="FK295" s="159"/>
      <c r="FL295" s="159"/>
      <c r="FM295" s="159"/>
      <c r="FN295" s="159"/>
      <c r="FO295" s="159"/>
      <c r="FP295" s="159"/>
      <c r="FQ295" s="159"/>
      <c r="FR295" s="159"/>
      <c r="FS295" s="159"/>
      <c r="FT295" s="159"/>
      <c r="FU295" s="159"/>
      <c r="FV295" s="159"/>
      <c r="FW295" s="159"/>
      <c r="FX295" s="159"/>
      <c r="FY295" s="159"/>
      <c r="FZ295" s="159"/>
      <c r="GA295" s="159"/>
      <c r="GB295" s="159"/>
      <c r="GC295" s="159"/>
      <c r="GD295" s="159"/>
      <c r="GE295" s="159"/>
      <c r="GF295" s="159"/>
      <c r="GG295" s="159"/>
      <c r="GH295" s="159"/>
      <c r="GI295" s="159"/>
      <c r="GJ295" s="159"/>
      <c r="GK295" s="159"/>
      <c r="GL295" s="159"/>
      <c r="GM295" s="159"/>
      <c r="GN295" s="159"/>
      <c r="GO295" s="159"/>
      <c r="GP295" s="159"/>
      <c r="GQ295" s="159"/>
      <c r="GR295" s="159"/>
      <c r="GS295" s="159"/>
      <c r="GT295" s="159"/>
      <c r="GU295" s="159"/>
      <c r="GV295" s="159"/>
      <c r="GW295" s="159"/>
      <c r="GX295" s="159"/>
      <c r="GY295" s="159"/>
      <c r="GZ295" s="159"/>
      <c r="HA295" s="159"/>
      <c r="HB295" s="159"/>
      <c r="HC295" s="159"/>
      <c r="HD295" s="159"/>
      <c r="HE295" s="159"/>
      <c r="HF295" s="159"/>
      <c r="HG295" s="159"/>
      <c r="HH295" s="159"/>
      <c r="HI295" s="159"/>
      <c r="HJ295" s="159"/>
      <c r="HK295" s="159"/>
      <c r="HL295" s="159"/>
      <c r="HM295" s="159"/>
      <c r="HN295" s="159"/>
      <c r="HO295" s="159"/>
      <c r="HP295" s="159"/>
      <c r="HQ295" s="159"/>
      <c r="HR295" s="159"/>
      <c r="HS295" s="159"/>
      <c r="HT295" s="159"/>
      <c r="HU295" s="159"/>
      <c r="HV295" s="159"/>
      <c r="HW295" s="159"/>
      <c r="HX295" s="159"/>
      <c r="HY295" s="159"/>
      <c r="HZ295" s="159"/>
      <c r="IA295" s="159"/>
      <c r="IB295" s="159"/>
      <c r="IC295" s="159"/>
      <c r="ID295" s="159"/>
      <c r="IE295" s="159"/>
      <c r="IF295" s="159"/>
      <c r="IG295" s="159"/>
      <c r="IH295" s="159"/>
      <c r="II295" s="159"/>
      <c r="IJ295" s="159"/>
      <c r="IK295" s="159"/>
      <c r="IL295" s="159"/>
      <c r="IM295" s="159"/>
      <c r="IN295" s="159"/>
      <c r="IO295" s="159"/>
      <c r="IP295" s="159"/>
      <c r="IQ295" s="159"/>
      <c r="IR295" s="159"/>
      <c r="IS295" s="159"/>
      <c r="IT295" s="159"/>
      <c r="IU295" s="159"/>
      <c r="IV295" s="159"/>
    </row>
    <row r="296" spans="1:256" hidden="1">
      <c r="A296" s="627">
        <v>85332</v>
      </c>
      <c r="B296" s="630" t="s">
        <v>265</v>
      </c>
      <c r="C296" s="174" t="s">
        <v>0</v>
      </c>
      <c r="D296" s="176">
        <f>E296+M296</f>
        <v>18002746</v>
      </c>
      <c r="E296" s="177">
        <f>F296+I296+J296+K296+L296</f>
        <v>17782746</v>
      </c>
      <c r="F296" s="177">
        <f>G296+H296</f>
        <v>13656270</v>
      </c>
      <c r="G296" s="177">
        <v>11474306</v>
      </c>
      <c r="H296" s="177">
        <f>17533846-15351882</f>
        <v>2181964</v>
      </c>
      <c r="I296" s="177">
        <v>0</v>
      </c>
      <c r="J296" s="177">
        <v>10400</v>
      </c>
      <c r="K296" s="177">
        <v>4116076</v>
      </c>
      <c r="L296" s="177">
        <v>0</v>
      </c>
      <c r="M296" s="177">
        <f>N296+P296</f>
        <v>220000</v>
      </c>
      <c r="N296" s="177">
        <v>220000</v>
      </c>
      <c r="O296" s="177">
        <v>0</v>
      </c>
      <c r="P296" s="177">
        <v>0</v>
      </c>
      <c r="Q296" s="178"/>
      <c r="R296" s="178"/>
      <c r="S296" s="178"/>
      <c r="T296" s="178"/>
      <c r="U296" s="178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4"/>
      <c r="BJ296" s="144"/>
      <c r="BK296" s="144"/>
      <c r="BL296" s="144"/>
      <c r="BM296" s="144"/>
      <c r="BN296" s="144"/>
      <c r="BO296" s="144"/>
      <c r="BP296" s="144"/>
      <c r="BQ296" s="144"/>
      <c r="BR296" s="144"/>
      <c r="BS296" s="144"/>
      <c r="BT296" s="144"/>
      <c r="BU296" s="144"/>
      <c r="BV296" s="144"/>
      <c r="BW296" s="144"/>
      <c r="BX296" s="144"/>
      <c r="BY296" s="144"/>
      <c r="BZ296" s="144"/>
      <c r="CA296" s="144"/>
      <c r="CB296" s="144"/>
      <c r="CC296" s="144"/>
      <c r="CD296" s="144"/>
      <c r="CE296" s="144"/>
      <c r="CF296" s="144"/>
      <c r="CG296" s="144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144"/>
      <c r="CR296" s="144"/>
      <c r="CS296" s="144"/>
      <c r="CT296" s="144"/>
      <c r="CU296" s="144"/>
      <c r="CV296" s="144"/>
      <c r="CW296" s="144"/>
      <c r="CX296" s="144"/>
      <c r="CY296" s="144"/>
      <c r="CZ296" s="144"/>
      <c r="DA296" s="144"/>
      <c r="DB296" s="144"/>
      <c r="DC296" s="144"/>
      <c r="DD296" s="144"/>
      <c r="DE296" s="144"/>
      <c r="DF296" s="144"/>
      <c r="DG296" s="144"/>
      <c r="DH296" s="144"/>
      <c r="DI296" s="144"/>
      <c r="DJ296" s="144"/>
      <c r="DK296" s="144"/>
      <c r="DL296" s="144"/>
      <c r="DM296" s="144"/>
      <c r="DN296" s="144"/>
      <c r="DO296" s="144"/>
      <c r="DP296" s="144"/>
      <c r="DQ296" s="144"/>
      <c r="DR296" s="144"/>
      <c r="DS296" s="144"/>
      <c r="DT296" s="144"/>
      <c r="DU296" s="144"/>
      <c r="DV296" s="144"/>
      <c r="DW296" s="144"/>
      <c r="DX296" s="144"/>
      <c r="DY296" s="144"/>
      <c r="DZ296" s="144"/>
      <c r="EA296" s="144"/>
      <c r="EB296" s="144"/>
      <c r="EC296" s="144"/>
      <c r="ED296" s="144"/>
      <c r="EE296" s="144"/>
      <c r="EF296" s="144"/>
      <c r="EG296" s="144"/>
      <c r="EH296" s="144"/>
      <c r="EI296" s="144"/>
      <c r="EJ296" s="144"/>
      <c r="EK296" s="144"/>
      <c r="EL296" s="144"/>
      <c r="EM296" s="144"/>
      <c r="EN296" s="144"/>
      <c r="EO296" s="144"/>
      <c r="EP296" s="144"/>
      <c r="EQ296" s="144"/>
      <c r="ER296" s="144"/>
      <c r="ES296" s="144"/>
      <c r="ET296" s="144"/>
      <c r="EU296" s="144"/>
      <c r="EV296" s="144"/>
      <c r="EW296" s="144"/>
      <c r="EX296" s="144"/>
      <c r="EY296" s="144"/>
      <c r="EZ296" s="144"/>
      <c r="FA296" s="144"/>
      <c r="FB296" s="144"/>
      <c r="FC296" s="144"/>
      <c r="FD296" s="144"/>
      <c r="FE296" s="144"/>
      <c r="FF296" s="144"/>
      <c r="FG296" s="144"/>
      <c r="FH296" s="144"/>
      <c r="FI296" s="144"/>
      <c r="FJ296" s="144"/>
      <c r="FK296" s="144"/>
      <c r="FL296" s="144"/>
      <c r="FM296" s="144"/>
      <c r="FN296" s="144"/>
      <c r="FO296" s="144"/>
      <c r="FP296" s="144"/>
      <c r="FQ296" s="144"/>
      <c r="FR296" s="144"/>
      <c r="FS296" s="144"/>
      <c r="FT296" s="144"/>
      <c r="FU296" s="144"/>
      <c r="FV296" s="144"/>
      <c r="FW296" s="144"/>
      <c r="FX296" s="144"/>
      <c r="FY296" s="144"/>
      <c r="FZ296" s="144"/>
      <c r="GA296" s="144"/>
      <c r="GB296" s="144"/>
      <c r="GC296" s="144"/>
      <c r="GD296" s="144"/>
      <c r="GE296" s="144"/>
      <c r="GF296" s="144"/>
      <c r="GG296" s="144"/>
      <c r="GH296" s="144"/>
      <c r="GI296" s="144"/>
      <c r="GJ296" s="144"/>
      <c r="GK296" s="144"/>
      <c r="GL296" s="144"/>
      <c r="GM296" s="144"/>
      <c r="GN296" s="144"/>
      <c r="GO296" s="144"/>
      <c r="GP296" s="144"/>
      <c r="GQ296" s="144"/>
      <c r="GR296" s="144"/>
      <c r="GS296" s="144"/>
      <c r="GT296" s="144"/>
      <c r="GU296" s="144"/>
      <c r="GV296" s="144"/>
      <c r="GW296" s="144"/>
      <c r="GX296" s="144"/>
      <c r="GY296" s="144"/>
      <c r="GZ296" s="144"/>
      <c r="HA296" s="144"/>
      <c r="HB296" s="144"/>
      <c r="HC296" s="144"/>
      <c r="HD296" s="144"/>
      <c r="HE296" s="144"/>
      <c r="HF296" s="144"/>
      <c r="HG296" s="144"/>
      <c r="HH296" s="144"/>
      <c r="HI296" s="144"/>
      <c r="HJ296" s="144"/>
      <c r="HK296" s="144"/>
      <c r="HL296" s="144"/>
      <c r="HM296" s="144"/>
      <c r="HN296" s="144"/>
      <c r="HO296" s="144"/>
      <c r="HP296" s="144"/>
      <c r="HQ296" s="144"/>
      <c r="HR296" s="144"/>
      <c r="HS296" s="144"/>
      <c r="HT296" s="144"/>
      <c r="HU296" s="144"/>
      <c r="HV296" s="144"/>
      <c r="HW296" s="144"/>
      <c r="HX296" s="144"/>
      <c r="HY296" s="144"/>
      <c r="HZ296" s="144"/>
      <c r="IA296" s="144"/>
      <c r="IB296" s="144"/>
      <c r="IC296" s="144"/>
      <c r="ID296" s="144"/>
      <c r="IE296" s="144"/>
      <c r="IF296" s="144"/>
      <c r="IG296" s="144"/>
      <c r="IH296" s="144"/>
      <c r="II296" s="144"/>
      <c r="IJ296" s="144"/>
      <c r="IK296" s="144"/>
      <c r="IL296" s="144"/>
      <c r="IM296" s="144"/>
      <c r="IN296" s="144"/>
      <c r="IO296" s="144"/>
      <c r="IP296" s="144"/>
      <c r="IQ296" s="144"/>
      <c r="IR296" s="144"/>
      <c r="IS296" s="144"/>
      <c r="IT296" s="144"/>
      <c r="IU296" s="144"/>
      <c r="IV296" s="144"/>
    </row>
    <row r="297" spans="1:256" hidden="1">
      <c r="A297" s="628"/>
      <c r="B297" s="631"/>
      <c r="C297" s="174" t="s">
        <v>1</v>
      </c>
      <c r="D297" s="176">
        <f>E297+M297</f>
        <v>0</v>
      </c>
      <c r="E297" s="177">
        <f>F297+I297+J297+K297+L297</f>
        <v>0</v>
      </c>
      <c r="F297" s="177">
        <f>G297+H297</f>
        <v>0</v>
      </c>
      <c r="G297" s="177"/>
      <c r="H297" s="177"/>
      <c r="I297" s="177"/>
      <c r="J297" s="177"/>
      <c r="K297" s="177"/>
      <c r="L297" s="177"/>
      <c r="M297" s="177">
        <f>N297+P297</f>
        <v>0</v>
      </c>
      <c r="N297" s="177"/>
      <c r="O297" s="177"/>
      <c r="P297" s="177"/>
      <c r="Q297" s="178"/>
      <c r="R297" s="178"/>
      <c r="S297" s="178"/>
      <c r="T297" s="178"/>
      <c r="U297" s="178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/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44"/>
      <c r="BX297" s="144"/>
      <c r="BY297" s="144"/>
      <c r="BZ297" s="144"/>
      <c r="CA297" s="144"/>
      <c r="CB297" s="144"/>
      <c r="CC297" s="144"/>
      <c r="CD297" s="144"/>
      <c r="CE297" s="144"/>
      <c r="CF297" s="144"/>
      <c r="CG297" s="144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144"/>
      <c r="CR297" s="144"/>
      <c r="CS297" s="144"/>
      <c r="CT297" s="144"/>
      <c r="CU297" s="144"/>
      <c r="CV297" s="144"/>
      <c r="CW297" s="144"/>
      <c r="CX297" s="144"/>
      <c r="CY297" s="144"/>
      <c r="CZ297" s="144"/>
      <c r="DA297" s="144"/>
      <c r="DB297" s="144"/>
      <c r="DC297" s="144"/>
      <c r="DD297" s="144"/>
      <c r="DE297" s="144"/>
      <c r="DF297" s="144"/>
      <c r="DG297" s="144"/>
      <c r="DH297" s="144"/>
      <c r="DI297" s="144"/>
      <c r="DJ297" s="144"/>
      <c r="DK297" s="144"/>
      <c r="DL297" s="144"/>
      <c r="DM297" s="144"/>
      <c r="DN297" s="144"/>
      <c r="DO297" s="144"/>
      <c r="DP297" s="144"/>
      <c r="DQ297" s="144"/>
      <c r="DR297" s="144"/>
      <c r="DS297" s="144"/>
      <c r="DT297" s="144"/>
      <c r="DU297" s="144"/>
      <c r="DV297" s="144"/>
      <c r="DW297" s="144"/>
      <c r="DX297" s="144"/>
      <c r="DY297" s="144"/>
      <c r="DZ297" s="144"/>
      <c r="EA297" s="144"/>
      <c r="EB297" s="144"/>
      <c r="EC297" s="144"/>
      <c r="ED297" s="144"/>
      <c r="EE297" s="144"/>
      <c r="EF297" s="144"/>
      <c r="EG297" s="144"/>
      <c r="EH297" s="144"/>
      <c r="EI297" s="144"/>
      <c r="EJ297" s="144"/>
      <c r="EK297" s="144"/>
      <c r="EL297" s="144"/>
      <c r="EM297" s="144"/>
      <c r="EN297" s="144"/>
      <c r="EO297" s="144"/>
      <c r="EP297" s="144"/>
      <c r="EQ297" s="144"/>
      <c r="ER297" s="144"/>
      <c r="ES297" s="144"/>
      <c r="ET297" s="144"/>
      <c r="EU297" s="144"/>
      <c r="EV297" s="144"/>
      <c r="EW297" s="144"/>
      <c r="EX297" s="144"/>
      <c r="EY297" s="144"/>
      <c r="EZ297" s="144"/>
      <c r="FA297" s="144"/>
      <c r="FB297" s="144"/>
      <c r="FC297" s="144"/>
      <c r="FD297" s="144"/>
      <c r="FE297" s="144"/>
      <c r="FF297" s="144"/>
      <c r="FG297" s="144"/>
      <c r="FH297" s="144"/>
      <c r="FI297" s="144"/>
      <c r="FJ297" s="144"/>
      <c r="FK297" s="144"/>
      <c r="FL297" s="144"/>
      <c r="FM297" s="144"/>
      <c r="FN297" s="144"/>
      <c r="FO297" s="144"/>
      <c r="FP297" s="144"/>
      <c r="FQ297" s="144"/>
      <c r="FR297" s="144"/>
      <c r="FS297" s="144"/>
      <c r="FT297" s="144"/>
      <c r="FU297" s="144"/>
      <c r="FV297" s="144"/>
      <c r="FW297" s="144"/>
      <c r="FX297" s="144"/>
      <c r="FY297" s="144"/>
      <c r="FZ297" s="144"/>
      <c r="GA297" s="144"/>
      <c r="GB297" s="144"/>
      <c r="GC297" s="144"/>
      <c r="GD297" s="144"/>
      <c r="GE297" s="144"/>
      <c r="GF297" s="144"/>
      <c r="GG297" s="144"/>
      <c r="GH297" s="144"/>
      <c r="GI297" s="144"/>
      <c r="GJ297" s="144"/>
      <c r="GK297" s="144"/>
      <c r="GL297" s="144"/>
      <c r="GM297" s="144"/>
      <c r="GN297" s="144"/>
      <c r="GO297" s="144"/>
      <c r="GP297" s="144"/>
      <c r="GQ297" s="144"/>
      <c r="GR297" s="144"/>
      <c r="GS297" s="144"/>
      <c r="GT297" s="144"/>
      <c r="GU297" s="144"/>
      <c r="GV297" s="144"/>
      <c r="GW297" s="144"/>
      <c r="GX297" s="144"/>
      <c r="GY297" s="144"/>
      <c r="GZ297" s="144"/>
      <c r="HA297" s="144"/>
      <c r="HB297" s="144"/>
      <c r="HC297" s="144"/>
      <c r="HD297" s="144"/>
      <c r="HE297" s="144"/>
      <c r="HF297" s="144"/>
      <c r="HG297" s="144"/>
      <c r="HH297" s="144"/>
      <c r="HI297" s="144"/>
      <c r="HJ297" s="144"/>
      <c r="HK297" s="144"/>
      <c r="HL297" s="144"/>
      <c r="HM297" s="144"/>
      <c r="HN297" s="144"/>
      <c r="HO297" s="144"/>
      <c r="HP297" s="144"/>
      <c r="HQ297" s="144"/>
      <c r="HR297" s="144"/>
      <c r="HS297" s="144"/>
      <c r="HT297" s="144"/>
      <c r="HU297" s="144"/>
      <c r="HV297" s="144"/>
      <c r="HW297" s="144"/>
      <c r="HX297" s="144"/>
      <c r="HY297" s="144"/>
      <c r="HZ297" s="144"/>
      <c r="IA297" s="144"/>
      <c r="IB297" s="144"/>
      <c r="IC297" s="144"/>
      <c r="ID297" s="144"/>
      <c r="IE297" s="144"/>
      <c r="IF297" s="144"/>
      <c r="IG297" s="144"/>
      <c r="IH297" s="144"/>
      <c r="II297" s="144"/>
      <c r="IJ297" s="144"/>
      <c r="IK297" s="144"/>
      <c r="IL297" s="144"/>
      <c r="IM297" s="144"/>
      <c r="IN297" s="144"/>
      <c r="IO297" s="144"/>
      <c r="IP297" s="144"/>
      <c r="IQ297" s="144"/>
      <c r="IR297" s="144"/>
      <c r="IS297" s="144"/>
      <c r="IT297" s="144"/>
      <c r="IU297" s="144"/>
      <c r="IV297" s="144"/>
    </row>
    <row r="298" spans="1:256" hidden="1">
      <c r="A298" s="629"/>
      <c r="B298" s="632"/>
      <c r="C298" s="174" t="s">
        <v>2</v>
      </c>
      <c r="D298" s="176">
        <f>D296+D297</f>
        <v>18002746</v>
      </c>
      <c r="E298" s="177">
        <f t="shared" ref="E298:P298" si="122">E296+E297</f>
        <v>17782746</v>
      </c>
      <c r="F298" s="177">
        <f t="shared" si="122"/>
        <v>13656270</v>
      </c>
      <c r="G298" s="177">
        <f t="shared" si="122"/>
        <v>11474306</v>
      </c>
      <c r="H298" s="177">
        <f t="shared" si="122"/>
        <v>2181964</v>
      </c>
      <c r="I298" s="177">
        <f t="shared" si="122"/>
        <v>0</v>
      </c>
      <c r="J298" s="177">
        <f t="shared" si="122"/>
        <v>10400</v>
      </c>
      <c r="K298" s="177">
        <f t="shared" si="122"/>
        <v>4116076</v>
      </c>
      <c r="L298" s="177">
        <f t="shared" si="122"/>
        <v>0</v>
      </c>
      <c r="M298" s="177">
        <f t="shared" si="122"/>
        <v>220000</v>
      </c>
      <c r="N298" s="177">
        <f t="shared" si="122"/>
        <v>220000</v>
      </c>
      <c r="O298" s="177">
        <f t="shared" si="122"/>
        <v>0</v>
      </c>
      <c r="P298" s="177">
        <f t="shared" si="122"/>
        <v>0</v>
      </c>
      <c r="Q298" s="178"/>
      <c r="R298" s="178"/>
      <c r="S298" s="178"/>
      <c r="T298" s="178"/>
      <c r="U298" s="178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4"/>
      <c r="DF298" s="144"/>
      <c r="DG298" s="144"/>
      <c r="DH298" s="144"/>
      <c r="DI298" s="144"/>
      <c r="DJ298" s="144"/>
      <c r="DK298" s="144"/>
      <c r="DL298" s="144"/>
      <c r="DM298" s="144"/>
      <c r="DN298" s="144"/>
      <c r="DO298" s="144"/>
      <c r="DP298" s="144"/>
      <c r="DQ298" s="144"/>
      <c r="DR298" s="144"/>
      <c r="DS298" s="144"/>
      <c r="DT298" s="144"/>
      <c r="DU298" s="144"/>
      <c r="DV298" s="144"/>
      <c r="DW298" s="144"/>
      <c r="DX298" s="144"/>
      <c r="DY298" s="144"/>
      <c r="DZ298" s="144"/>
      <c r="EA298" s="144"/>
      <c r="EB298" s="144"/>
      <c r="EC298" s="144"/>
      <c r="ED298" s="144"/>
      <c r="EE298" s="144"/>
      <c r="EF298" s="144"/>
      <c r="EG298" s="144"/>
      <c r="EH298" s="144"/>
      <c r="EI298" s="144"/>
      <c r="EJ298" s="144"/>
      <c r="EK298" s="144"/>
      <c r="EL298" s="144"/>
      <c r="EM298" s="144"/>
      <c r="EN298" s="144"/>
      <c r="EO298" s="144"/>
      <c r="EP298" s="144"/>
      <c r="EQ298" s="144"/>
      <c r="ER298" s="144"/>
      <c r="ES298" s="144"/>
      <c r="ET298" s="144"/>
      <c r="EU298" s="144"/>
      <c r="EV298" s="144"/>
      <c r="EW298" s="144"/>
      <c r="EX298" s="144"/>
      <c r="EY298" s="144"/>
      <c r="EZ298" s="144"/>
      <c r="FA298" s="144"/>
      <c r="FB298" s="144"/>
      <c r="FC298" s="144"/>
      <c r="FD298" s="144"/>
      <c r="FE298" s="144"/>
      <c r="FF298" s="144"/>
      <c r="FG298" s="144"/>
      <c r="FH298" s="144"/>
      <c r="FI298" s="144"/>
      <c r="FJ298" s="144"/>
      <c r="FK298" s="144"/>
      <c r="FL298" s="144"/>
      <c r="FM298" s="144"/>
      <c r="FN298" s="144"/>
      <c r="FO298" s="144"/>
      <c r="FP298" s="144"/>
      <c r="FQ298" s="144"/>
      <c r="FR298" s="144"/>
      <c r="FS298" s="144"/>
      <c r="FT298" s="144"/>
      <c r="FU298" s="144"/>
      <c r="FV298" s="144"/>
      <c r="FW298" s="144"/>
      <c r="FX298" s="144"/>
      <c r="FY298" s="144"/>
      <c r="FZ298" s="144"/>
      <c r="GA298" s="144"/>
      <c r="GB298" s="144"/>
      <c r="GC298" s="144"/>
      <c r="GD298" s="144"/>
      <c r="GE298" s="144"/>
      <c r="GF298" s="144"/>
      <c r="GG298" s="144"/>
      <c r="GH298" s="144"/>
      <c r="GI298" s="144"/>
      <c r="GJ298" s="144"/>
      <c r="GK298" s="144"/>
      <c r="GL298" s="144"/>
      <c r="GM298" s="144"/>
      <c r="GN298" s="144"/>
      <c r="GO298" s="144"/>
      <c r="GP298" s="144"/>
      <c r="GQ298" s="144"/>
      <c r="GR298" s="144"/>
      <c r="GS298" s="144"/>
      <c r="GT298" s="144"/>
      <c r="GU298" s="144"/>
      <c r="GV298" s="144"/>
      <c r="GW298" s="144"/>
      <c r="GX298" s="144"/>
      <c r="GY298" s="144"/>
      <c r="GZ298" s="144"/>
      <c r="HA298" s="144"/>
      <c r="HB298" s="144"/>
      <c r="HC298" s="144"/>
      <c r="HD298" s="144"/>
      <c r="HE298" s="144"/>
      <c r="HF298" s="144"/>
      <c r="HG298" s="144"/>
      <c r="HH298" s="144"/>
      <c r="HI298" s="144"/>
      <c r="HJ298" s="144"/>
      <c r="HK298" s="144"/>
      <c r="HL298" s="144"/>
      <c r="HM298" s="144"/>
      <c r="HN298" s="144"/>
      <c r="HO298" s="144"/>
      <c r="HP298" s="144"/>
      <c r="HQ298" s="144"/>
      <c r="HR298" s="144"/>
      <c r="HS298" s="144"/>
      <c r="HT298" s="144"/>
      <c r="HU298" s="144"/>
      <c r="HV298" s="144"/>
      <c r="HW298" s="144"/>
      <c r="HX298" s="144"/>
      <c r="HY298" s="144"/>
      <c r="HZ298" s="144"/>
      <c r="IA298" s="144"/>
      <c r="IB298" s="144"/>
      <c r="IC298" s="144"/>
      <c r="ID298" s="144"/>
      <c r="IE298" s="144"/>
      <c r="IF298" s="144"/>
      <c r="IG298" s="144"/>
      <c r="IH298" s="144"/>
      <c r="II298" s="144"/>
      <c r="IJ298" s="144"/>
      <c r="IK298" s="144"/>
      <c r="IL298" s="144"/>
      <c r="IM298" s="144"/>
      <c r="IN298" s="144"/>
      <c r="IO298" s="144"/>
      <c r="IP298" s="144"/>
      <c r="IQ298" s="144"/>
      <c r="IR298" s="144"/>
      <c r="IS298" s="144"/>
      <c r="IT298" s="144"/>
      <c r="IU298" s="144"/>
      <c r="IV298" s="144"/>
    </row>
    <row r="299" spans="1:256">
      <c r="A299" s="627">
        <v>85395</v>
      </c>
      <c r="B299" s="630" t="s">
        <v>103</v>
      </c>
      <c r="C299" s="174" t="s">
        <v>0</v>
      </c>
      <c r="D299" s="176">
        <f>E299+M299</f>
        <v>15579846</v>
      </c>
      <c r="E299" s="177">
        <f>F299+I299+J299+K299+L299</f>
        <v>15579846</v>
      </c>
      <c r="F299" s="177">
        <f>G299+H299</f>
        <v>7265994</v>
      </c>
      <c r="G299" s="177">
        <v>400430</v>
      </c>
      <c r="H299" s="177">
        <v>6865564</v>
      </c>
      <c r="I299" s="177">
        <v>150000</v>
      </c>
      <c r="J299" s="177">
        <v>0</v>
      </c>
      <c r="K299" s="177">
        <v>8163852</v>
      </c>
      <c r="L299" s="177">
        <v>0</v>
      </c>
      <c r="M299" s="177">
        <f>N299+P299</f>
        <v>0</v>
      </c>
      <c r="N299" s="177">
        <v>0</v>
      </c>
      <c r="O299" s="177">
        <v>0</v>
      </c>
      <c r="P299" s="177">
        <v>0</v>
      </c>
      <c r="Q299" s="178"/>
      <c r="R299" s="178"/>
      <c r="S299" s="178"/>
      <c r="T299" s="178"/>
      <c r="U299" s="178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  <c r="CI299" s="144"/>
      <c r="CJ299" s="144"/>
      <c r="CK299" s="144"/>
      <c r="CL299" s="144"/>
      <c r="CM299" s="144"/>
      <c r="CN299" s="144"/>
      <c r="CO299" s="144"/>
      <c r="CP299" s="144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4"/>
      <c r="DF299" s="144"/>
      <c r="DG299" s="144"/>
      <c r="DH299" s="144"/>
      <c r="DI299" s="144"/>
      <c r="DJ299" s="144"/>
      <c r="DK299" s="144"/>
      <c r="DL299" s="144"/>
      <c r="DM299" s="144"/>
      <c r="DN299" s="144"/>
      <c r="DO299" s="144"/>
      <c r="DP299" s="144"/>
      <c r="DQ299" s="144"/>
      <c r="DR299" s="144"/>
      <c r="DS299" s="144"/>
      <c r="DT299" s="144"/>
      <c r="DU299" s="144"/>
      <c r="DV299" s="144"/>
      <c r="DW299" s="144"/>
      <c r="DX299" s="144"/>
      <c r="DY299" s="144"/>
      <c r="DZ299" s="144"/>
      <c r="EA299" s="144"/>
      <c r="EB299" s="144"/>
      <c r="EC299" s="144"/>
      <c r="ED299" s="144"/>
      <c r="EE299" s="144"/>
      <c r="EF299" s="144"/>
      <c r="EG299" s="144"/>
      <c r="EH299" s="144"/>
      <c r="EI299" s="144"/>
      <c r="EJ299" s="144"/>
      <c r="EK299" s="144"/>
      <c r="EL299" s="144"/>
      <c r="EM299" s="144"/>
      <c r="EN299" s="144"/>
      <c r="EO299" s="144"/>
      <c r="EP299" s="144"/>
      <c r="EQ299" s="144"/>
      <c r="ER299" s="144"/>
      <c r="ES299" s="144"/>
      <c r="ET299" s="144"/>
      <c r="EU299" s="144"/>
      <c r="EV299" s="144"/>
      <c r="EW299" s="144"/>
      <c r="EX299" s="144"/>
      <c r="EY299" s="144"/>
      <c r="EZ299" s="144"/>
      <c r="FA299" s="144"/>
      <c r="FB299" s="144"/>
      <c r="FC299" s="144"/>
      <c r="FD299" s="144"/>
      <c r="FE299" s="144"/>
      <c r="FF299" s="144"/>
      <c r="FG299" s="144"/>
      <c r="FH299" s="144"/>
      <c r="FI299" s="144"/>
      <c r="FJ299" s="144"/>
      <c r="FK299" s="144"/>
      <c r="FL299" s="144"/>
      <c r="FM299" s="144"/>
      <c r="FN299" s="144"/>
      <c r="FO299" s="144"/>
      <c r="FP299" s="144"/>
      <c r="FQ299" s="144"/>
      <c r="FR299" s="144"/>
      <c r="FS299" s="144"/>
      <c r="FT299" s="144"/>
      <c r="FU299" s="144"/>
      <c r="FV299" s="144"/>
      <c r="FW299" s="144"/>
      <c r="FX299" s="144"/>
      <c r="FY299" s="144"/>
      <c r="FZ299" s="144"/>
      <c r="GA299" s="144"/>
      <c r="GB299" s="144"/>
      <c r="GC299" s="144"/>
      <c r="GD299" s="144"/>
      <c r="GE299" s="144"/>
      <c r="GF299" s="144"/>
      <c r="GG299" s="144"/>
      <c r="GH299" s="144"/>
      <c r="GI299" s="144"/>
      <c r="GJ299" s="144"/>
      <c r="GK299" s="144"/>
      <c r="GL299" s="144"/>
      <c r="GM299" s="144"/>
      <c r="GN299" s="144"/>
      <c r="GO299" s="144"/>
      <c r="GP299" s="144"/>
      <c r="GQ299" s="144"/>
      <c r="GR299" s="144"/>
      <c r="GS299" s="144"/>
      <c r="GT299" s="144"/>
      <c r="GU299" s="144"/>
      <c r="GV299" s="144"/>
      <c r="GW299" s="144"/>
      <c r="GX299" s="144"/>
      <c r="GY299" s="144"/>
      <c r="GZ299" s="144"/>
      <c r="HA299" s="144"/>
      <c r="HB299" s="144"/>
      <c r="HC299" s="144"/>
      <c r="HD299" s="144"/>
      <c r="HE299" s="144"/>
      <c r="HF299" s="144"/>
      <c r="HG299" s="144"/>
      <c r="HH299" s="144"/>
      <c r="HI299" s="144"/>
      <c r="HJ299" s="144"/>
      <c r="HK299" s="144"/>
      <c r="HL299" s="144"/>
      <c r="HM299" s="144"/>
      <c r="HN299" s="144"/>
      <c r="HO299" s="144"/>
      <c r="HP299" s="144"/>
      <c r="HQ299" s="144"/>
      <c r="HR299" s="144"/>
      <c r="HS299" s="144"/>
      <c r="HT299" s="144"/>
      <c r="HU299" s="144"/>
      <c r="HV299" s="144"/>
      <c r="HW299" s="144"/>
      <c r="HX299" s="144"/>
      <c r="HY299" s="144"/>
      <c r="HZ299" s="144"/>
      <c r="IA299" s="144"/>
      <c r="IB299" s="144"/>
      <c r="IC299" s="144"/>
      <c r="ID299" s="144"/>
      <c r="IE299" s="144"/>
      <c r="IF299" s="144"/>
      <c r="IG299" s="144"/>
      <c r="IH299" s="144"/>
      <c r="II299" s="144"/>
      <c r="IJ299" s="144"/>
      <c r="IK299" s="144"/>
      <c r="IL299" s="144"/>
      <c r="IM299" s="144"/>
      <c r="IN299" s="144"/>
      <c r="IO299" s="144"/>
      <c r="IP299" s="144"/>
      <c r="IQ299" s="144"/>
      <c r="IR299" s="144"/>
      <c r="IS299" s="144"/>
      <c r="IT299" s="144"/>
      <c r="IU299" s="144"/>
      <c r="IV299" s="144"/>
    </row>
    <row r="300" spans="1:256">
      <c r="A300" s="628"/>
      <c r="B300" s="631"/>
      <c r="C300" s="174" t="s">
        <v>1</v>
      </c>
      <c r="D300" s="176">
        <f>E300+M300</f>
        <v>250000</v>
      </c>
      <c r="E300" s="177">
        <f>F300+I300+J300+K300+L300</f>
        <v>0</v>
      </c>
      <c r="F300" s="177">
        <f>G300+H300</f>
        <v>0</v>
      </c>
      <c r="G300" s="177"/>
      <c r="H300" s="177"/>
      <c r="I300" s="177"/>
      <c r="J300" s="177"/>
      <c r="K300" s="177"/>
      <c r="L300" s="177"/>
      <c r="M300" s="177">
        <f>N300+P300</f>
        <v>250000</v>
      </c>
      <c r="N300" s="177"/>
      <c r="O300" s="177"/>
      <c r="P300" s="177">
        <v>250000</v>
      </c>
      <c r="Q300" s="178"/>
      <c r="R300" s="178"/>
      <c r="S300" s="178"/>
      <c r="T300" s="178"/>
      <c r="U300" s="178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  <c r="BI300" s="144"/>
      <c r="BJ300" s="144"/>
      <c r="BK300" s="144"/>
      <c r="BL300" s="144"/>
      <c r="BM300" s="144"/>
      <c r="BN300" s="144"/>
      <c r="BO300" s="144"/>
      <c r="BP300" s="144"/>
      <c r="BQ300" s="144"/>
      <c r="BR300" s="144"/>
      <c r="BS300" s="144"/>
      <c r="BT300" s="144"/>
      <c r="BU300" s="144"/>
      <c r="BV300" s="144"/>
      <c r="BW300" s="144"/>
      <c r="BX300" s="144"/>
      <c r="BY300" s="144"/>
      <c r="BZ300" s="144"/>
      <c r="CA300" s="144"/>
      <c r="CB300" s="144"/>
      <c r="CC300" s="144"/>
      <c r="CD300" s="144"/>
      <c r="CE300" s="144"/>
      <c r="CF300" s="144"/>
      <c r="CG300" s="144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144"/>
      <c r="CR300" s="144"/>
      <c r="CS300" s="144"/>
      <c r="CT300" s="144"/>
      <c r="CU300" s="144"/>
      <c r="CV300" s="144"/>
      <c r="CW300" s="144"/>
      <c r="CX300" s="144"/>
      <c r="CY300" s="144"/>
      <c r="CZ300" s="144"/>
      <c r="DA300" s="144"/>
      <c r="DB300" s="144"/>
      <c r="DC300" s="144"/>
      <c r="DD300" s="144"/>
      <c r="DE300" s="144"/>
      <c r="DF300" s="144"/>
      <c r="DG300" s="144"/>
      <c r="DH300" s="144"/>
      <c r="DI300" s="144"/>
      <c r="DJ300" s="144"/>
      <c r="DK300" s="144"/>
      <c r="DL300" s="144"/>
      <c r="DM300" s="144"/>
      <c r="DN300" s="144"/>
      <c r="DO300" s="144"/>
      <c r="DP300" s="144"/>
      <c r="DQ300" s="144"/>
      <c r="DR300" s="144"/>
      <c r="DS300" s="144"/>
      <c r="DT300" s="144"/>
      <c r="DU300" s="144"/>
      <c r="DV300" s="144"/>
      <c r="DW300" s="144"/>
      <c r="DX300" s="144"/>
      <c r="DY300" s="144"/>
      <c r="DZ300" s="144"/>
      <c r="EA300" s="144"/>
      <c r="EB300" s="144"/>
      <c r="EC300" s="144"/>
      <c r="ED300" s="144"/>
      <c r="EE300" s="144"/>
      <c r="EF300" s="144"/>
      <c r="EG300" s="144"/>
      <c r="EH300" s="144"/>
      <c r="EI300" s="144"/>
      <c r="EJ300" s="144"/>
      <c r="EK300" s="144"/>
      <c r="EL300" s="144"/>
      <c r="EM300" s="144"/>
      <c r="EN300" s="144"/>
      <c r="EO300" s="144"/>
      <c r="EP300" s="144"/>
      <c r="EQ300" s="144"/>
      <c r="ER300" s="144"/>
      <c r="ES300" s="144"/>
      <c r="ET300" s="144"/>
      <c r="EU300" s="144"/>
      <c r="EV300" s="144"/>
      <c r="EW300" s="144"/>
      <c r="EX300" s="144"/>
      <c r="EY300" s="144"/>
      <c r="EZ300" s="144"/>
      <c r="FA300" s="144"/>
      <c r="FB300" s="144"/>
      <c r="FC300" s="144"/>
      <c r="FD300" s="144"/>
      <c r="FE300" s="144"/>
      <c r="FF300" s="144"/>
      <c r="FG300" s="144"/>
      <c r="FH300" s="144"/>
      <c r="FI300" s="144"/>
      <c r="FJ300" s="144"/>
      <c r="FK300" s="144"/>
      <c r="FL300" s="144"/>
      <c r="FM300" s="144"/>
      <c r="FN300" s="144"/>
      <c r="FO300" s="144"/>
      <c r="FP300" s="144"/>
      <c r="FQ300" s="144"/>
      <c r="FR300" s="144"/>
      <c r="FS300" s="144"/>
      <c r="FT300" s="144"/>
      <c r="FU300" s="144"/>
      <c r="FV300" s="144"/>
      <c r="FW300" s="144"/>
      <c r="FX300" s="144"/>
      <c r="FY300" s="144"/>
      <c r="FZ300" s="144"/>
      <c r="GA300" s="144"/>
      <c r="GB300" s="144"/>
      <c r="GC300" s="144"/>
      <c r="GD300" s="144"/>
      <c r="GE300" s="144"/>
      <c r="GF300" s="144"/>
      <c r="GG300" s="144"/>
      <c r="GH300" s="144"/>
      <c r="GI300" s="144"/>
      <c r="GJ300" s="144"/>
      <c r="GK300" s="144"/>
      <c r="GL300" s="144"/>
      <c r="GM300" s="144"/>
      <c r="GN300" s="144"/>
      <c r="GO300" s="144"/>
      <c r="GP300" s="144"/>
      <c r="GQ300" s="144"/>
      <c r="GR300" s="144"/>
      <c r="GS300" s="144"/>
      <c r="GT300" s="144"/>
      <c r="GU300" s="144"/>
      <c r="GV300" s="144"/>
      <c r="GW300" s="144"/>
      <c r="GX300" s="144"/>
      <c r="GY300" s="144"/>
      <c r="GZ300" s="144"/>
      <c r="HA300" s="144"/>
      <c r="HB300" s="144"/>
      <c r="HC300" s="144"/>
      <c r="HD300" s="144"/>
      <c r="HE300" s="144"/>
      <c r="HF300" s="144"/>
      <c r="HG300" s="144"/>
      <c r="HH300" s="144"/>
      <c r="HI300" s="144"/>
      <c r="HJ300" s="144"/>
      <c r="HK300" s="144"/>
      <c r="HL300" s="144"/>
      <c r="HM300" s="144"/>
      <c r="HN300" s="144"/>
      <c r="HO300" s="144"/>
      <c r="HP300" s="144"/>
      <c r="HQ300" s="144"/>
      <c r="HR300" s="144"/>
      <c r="HS300" s="144"/>
      <c r="HT300" s="144"/>
      <c r="HU300" s="144"/>
      <c r="HV300" s="144"/>
      <c r="HW300" s="144"/>
      <c r="HX300" s="144"/>
      <c r="HY300" s="144"/>
      <c r="HZ300" s="144"/>
      <c r="IA300" s="144"/>
      <c r="IB300" s="144"/>
      <c r="IC300" s="144"/>
      <c r="ID300" s="144"/>
      <c r="IE300" s="144"/>
      <c r="IF300" s="144"/>
      <c r="IG300" s="144"/>
      <c r="IH300" s="144"/>
      <c r="II300" s="144"/>
      <c r="IJ300" s="144"/>
      <c r="IK300" s="144"/>
      <c r="IL300" s="144"/>
      <c r="IM300" s="144"/>
      <c r="IN300" s="144"/>
      <c r="IO300" s="144"/>
      <c r="IP300" s="144"/>
      <c r="IQ300" s="144"/>
      <c r="IR300" s="144"/>
      <c r="IS300" s="144"/>
      <c r="IT300" s="144"/>
      <c r="IU300" s="144"/>
      <c r="IV300" s="144"/>
    </row>
    <row r="301" spans="1:256">
      <c r="A301" s="629"/>
      <c r="B301" s="632"/>
      <c r="C301" s="174" t="s">
        <v>2</v>
      </c>
      <c r="D301" s="176">
        <f>D299+D300</f>
        <v>15829846</v>
      </c>
      <c r="E301" s="177">
        <f t="shared" ref="E301:P301" si="123">E299+E300</f>
        <v>15579846</v>
      </c>
      <c r="F301" s="177">
        <f t="shared" si="123"/>
        <v>7265994</v>
      </c>
      <c r="G301" s="177">
        <f t="shared" si="123"/>
        <v>400430</v>
      </c>
      <c r="H301" s="177">
        <f t="shared" si="123"/>
        <v>6865564</v>
      </c>
      <c r="I301" s="177">
        <f t="shared" si="123"/>
        <v>150000</v>
      </c>
      <c r="J301" s="177">
        <f t="shared" si="123"/>
        <v>0</v>
      </c>
      <c r="K301" s="177">
        <f t="shared" si="123"/>
        <v>8163852</v>
      </c>
      <c r="L301" s="177">
        <f t="shared" si="123"/>
        <v>0</v>
      </c>
      <c r="M301" s="177">
        <f t="shared" si="123"/>
        <v>250000</v>
      </c>
      <c r="N301" s="177">
        <f t="shared" si="123"/>
        <v>0</v>
      </c>
      <c r="O301" s="177">
        <f t="shared" si="123"/>
        <v>0</v>
      </c>
      <c r="P301" s="177">
        <f t="shared" si="123"/>
        <v>250000</v>
      </c>
      <c r="Q301" s="178"/>
      <c r="R301" s="178"/>
      <c r="S301" s="178"/>
      <c r="T301" s="178"/>
      <c r="U301" s="178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144"/>
      <c r="CR301" s="144"/>
      <c r="CS301" s="144"/>
      <c r="CT301" s="144"/>
      <c r="CU301" s="144"/>
      <c r="CV301" s="144"/>
      <c r="CW301" s="144"/>
      <c r="CX301" s="144"/>
      <c r="CY301" s="144"/>
      <c r="CZ301" s="144"/>
      <c r="DA301" s="144"/>
      <c r="DB301" s="144"/>
      <c r="DC301" s="144"/>
      <c r="DD301" s="144"/>
      <c r="DE301" s="144"/>
      <c r="DF301" s="144"/>
      <c r="DG301" s="144"/>
      <c r="DH301" s="144"/>
      <c r="DI301" s="144"/>
      <c r="DJ301" s="144"/>
      <c r="DK301" s="144"/>
      <c r="DL301" s="144"/>
      <c r="DM301" s="144"/>
      <c r="DN301" s="144"/>
      <c r="DO301" s="144"/>
      <c r="DP301" s="144"/>
      <c r="DQ301" s="144"/>
      <c r="DR301" s="144"/>
      <c r="DS301" s="144"/>
      <c r="DT301" s="144"/>
      <c r="DU301" s="144"/>
      <c r="DV301" s="144"/>
      <c r="DW301" s="144"/>
      <c r="DX301" s="144"/>
      <c r="DY301" s="144"/>
      <c r="DZ301" s="144"/>
      <c r="EA301" s="144"/>
      <c r="EB301" s="144"/>
      <c r="EC301" s="144"/>
      <c r="ED301" s="144"/>
      <c r="EE301" s="144"/>
      <c r="EF301" s="144"/>
      <c r="EG301" s="144"/>
      <c r="EH301" s="144"/>
      <c r="EI301" s="144"/>
      <c r="EJ301" s="144"/>
      <c r="EK301" s="144"/>
      <c r="EL301" s="144"/>
      <c r="EM301" s="144"/>
      <c r="EN301" s="144"/>
      <c r="EO301" s="144"/>
      <c r="EP301" s="144"/>
      <c r="EQ301" s="144"/>
      <c r="ER301" s="144"/>
      <c r="ES301" s="144"/>
      <c r="ET301" s="144"/>
      <c r="EU301" s="144"/>
      <c r="EV301" s="144"/>
      <c r="EW301" s="144"/>
      <c r="EX301" s="144"/>
      <c r="EY301" s="144"/>
      <c r="EZ301" s="144"/>
      <c r="FA301" s="144"/>
      <c r="FB301" s="144"/>
      <c r="FC301" s="144"/>
      <c r="FD301" s="144"/>
      <c r="FE301" s="144"/>
      <c r="FF301" s="144"/>
      <c r="FG301" s="144"/>
      <c r="FH301" s="144"/>
      <c r="FI301" s="144"/>
      <c r="FJ301" s="144"/>
      <c r="FK301" s="144"/>
      <c r="FL301" s="144"/>
      <c r="FM301" s="144"/>
      <c r="FN301" s="144"/>
      <c r="FO301" s="144"/>
      <c r="FP301" s="144"/>
      <c r="FQ301" s="144"/>
      <c r="FR301" s="144"/>
      <c r="FS301" s="144"/>
      <c r="FT301" s="144"/>
      <c r="FU301" s="144"/>
      <c r="FV301" s="144"/>
      <c r="FW301" s="144"/>
      <c r="FX301" s="144"/>
      <c r="FY301" s="144"/>
      <c r="FZ301" s="144"/>
      <c r="GA301" s="144"/>
      <c r="GB301" s="144"/>
      <c r="GC301" s="144"/>
      <c r="GD301" s="144"/>
      <c r="GE301" s="144"/>
      <c r="GF301" s="144"/>
      <c r="GG301" s="144"/>
      <c r="GH301" s="144"/>
      <c r="GI301" s="144"/>
      <c r="GJ301" s="144"/>
      <c r="GK301" s="144"/>
      <c r="GL301" s="144"/>
      <c r="GM301" s="144"/>
      <c r="GN301" s="144"/>
      <c r="GO301" s="144"/>
      <c r="GP301" s="144"/>
      <c r="GQ301" s="144"/>
      <c r="GR301" s="144"/>
      <c r="GS301" s="144"/>
      <c r="GT301" s="144"/>
      <c r="GU301" s="144"/>
      <c r="GV301" s="144"/>
      <c r="GW301" s="144"/>
      <c r="GX301" s="144"/>
      <c r="GY301" s="144"/>
      <c r="GZ301" s="144"/>
      <c r="HA301" s="144"/>
      <c r="HB301" s="144"/>
      <c r="HC301" s="144"/>
      <c r="HD301" s="144"/>
      <c r="HE301" s="144"/>
      <c r="HF301" s="144"/>
      <c r="HG301" s="144"/>
      <c r="HH301" s="144"/>
      <c r="HI301" s="144"/>
      <c r="HJ301" s="144"/>
      <c r="HK301" s="144"/>
      <c r="HL301" s="144"/>
      <c r="HM301" s="144"/>
      <c r="HN301" s="144"/>
      <c r="HO301" s="144"/>
      <c r="HP301" s="144"/>
      <c r="HQ301" s="144"/>
      <c r="HR301" s="144"/>
      <c r="HS301" s="144"/>
      <c r="HT301" s="144"/>
      <c r="HU301" s="144"/>
      <c r="HV301" s="144"/>
      <c r="HW301" s="144"/>
      <c r="HX301" s="144"/>
      <c r="HY301" s="144"/>
      <c r="HZ301" s="144"/>
      <c r="IA301" s="144"/>
      <c r="IB301" s="144"/>
      <c r="IC301" s="144"/>
      <c r="ID301" s="144"/>
      <c r="IE301" s="144"/>
      <c r="IF301" s="144"/>
      <c r="IG301" s="144"/>
      <c r="IH301" s="144"/>
      <c r="II301" s="144"/>
      <c r="IJ301" s="144"/>
      <c r="IK301" s="144"/>
      <c r="IL301" s="144"/>
      <c r="IM301" s="144"/>
      <c r="IN301" s="144"/>
      <c r="IO301" s="144"/>
      <c r="IP301" s="144"/>
      <c r="IQ301" s="144"/>
      <c r="IR301" s="144"/>
      <c r="IS301" s="144"/>
      <c r="IT301" s="144"/>
      <c r="IU301" s="144"/>
      <c r="IV301" s="144"/>
    </row>
    <row r="302" spans="1:256" ht="15">
      <c r="A302" s="621">
        <v>854</v>
      </c>
      <c r="B302" s="624" t="s">
        <v>266</v>
      </c>
      <c r="C302" s="179" t="s">
        <v>0</v>
      </c>
      <c r="D302" s="170">
        <f t="shared" ref="D302:P303" si="124">D305+D311+D314+D317+D323+D326+D308+D320</f>
        <v>47948673</v>
      </c>
      <c r="E302" s="171">
        <f t="shared" si="124"/>
        <v>40121193</v>
      </c>
      <c r="F302" s="171">
        <f t="shared" si="124"/>
        <v>32980383</v>
      </c>
      <c r="G302" s="171">
        <f t="shared" si="124"/>
        <v>27095532</v>
      </c>
      <c r="H302" s="171">
        <f t="shared" si="124"/>
        <v>5884851</v>
      </c>
      <c r="I302" s="171">
        <f t="shared" si="124"/>
        <v>278400</v>
      </c>
      <c r="J302" s="171">
        <f t="shared" si="124"/>
        <v>658130</v>
      </c>
      <c r="K302" s="171">
        <f t="shared" si="124"/>
        <v>6204280</v>
      </c>
      <c r="L302" s="171">
        <f t="shared" si="124"/>
        <v>0</v>
      </c>
      <c r="M302" s="171">
        <f t="shared" si="124"/>
        <v>7827480</v>
      </c>
      <c r="N302" s="171">
        <f t="shared" si="124"/>
        <v>7827480</v>
      </c>
      <c r="O302" s="171">
        <f t="shared" si="124"/>
        <v>0</v>
      </c>
      <c r="P302" s="171">
        <f t="shared" si="124"/>
        <v>0</v>
      </c>
      <c r="Q302" s="184"/>
      <c r="R302" s="184"/>
      <c r="S302" s="184"/>
      <c r="T302" s="184"/>
      <c r="U302" s="184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185"/>
      <c r="BN302" s="185"/>
      <c r="BO302" s="185"/>
      <c r="BP302" s="185"/>
      <c r="BQ302" s="185"/>
      <c r="BR302" s="185"/>
      <c r="BS302" s="185"/>
      <c r="BT302" s="185"/>
      <c r="BU302" s="185"/>
      <c r="BV302" s="185"/>
      <c r="BW302" s="185"/>
      <c r="BX302" s="185"/>
      <c r="BY302" s="185"/>
      <c r="BZ302" s="185"/>
      <c r="CA302" s="185"/>
      <c r="CB302" s="185"/>
      <c r="CC302" s="185"/>
      <c r="CD302" s="185"/>
      <c r="CE302" s="185"/>
      <c r="CF302" s="185"/>
      <c r="CG302" s="185"/>
      <c r="CH302" s="185"/>
      <c r="CI302" s="185"/>
      <c r="CJ302" s="185"/>
      <c r="CK302" s="185"/>
      <c r="CL302" s="185"/>
      <c r="CM302" s="185"/>
      <c r="CN302" s="185"/>
      <c r="CO302" s="185"/>
      <c r="CP302" s="185"/>
      <c r="CQ302" s="185"/>
      <c r="CR302" s="185"/>
      <c r="CS302" s="185"/>
      <c r="CT302" s="185"/>
      <c r="CU302" s="185"/>
      <c r="CV302" s="185"/>
      <c r="CW302" s="185"/>
      <c r="CX302" s="185"/>
      <c r="CY302" s="185"/>
      <c r="CZ302" s="185"/>
      <c r="DA302" s="185"/>
      <c r="DB302" s="185"/>
      <c r="DC302" s="185"/>
      <c r="DD302" s="185"/>
      <c r="DE302" s="185"/>
      <c r="DF302" s="185"/>
      <c r="DG302" s="185"/>
      <c r="DH302" s="185"/>
      <c r="DI302" s="185"/>
      <c r="DJ302" s="185"/>
      <c r="DK302" s="185"/>
      <c r="DL302" s="185"/>
      <c r="DM302" s="185"/>
      <c r="DN302" s="185"/>
      <c r="DO302" s="185"/>
      <c r="DP302" s="185"/>
      <c r="DQ302" s="185"/>
      <c r="DR302" s="185"/>
      <c r="DS302" s="185"/>
      <c r="DT302" s="185"/>
      <c r="DU302" s="185"/>
      <c r="DV302" s="185"/>
      <c r="DW302" s="185"/>
      <c r="DX302" s="185"/>
      <c r="DY302" s="185"/>
      <c r="DZ302" s="185"/>
      <c r="EA302" s="185"/>
      <c r="EB302" s="185"/>
      <c r="EC302" s="185"/>
      <c r="ED302" s="185"/>
      <c r="EE302" s="185"/>
      <c r="EF302" s="185"/>
      <c r="EG302" s="185"/>
      <c r="EH302" s="185"/>
      <c r="EI302" s="185"/>
      <c r="EJ302" s="185"/>
      <c r="EK302" s="185"/>
      <c r="EL302" s="185"/>
      <c r="EM302" s="185"/>
      <c r="EN302" s="185"/>
      <c r="EO302" s="185"/>
      <c r="EP302" s="185"/>
      <c r="EQ302" s="185"/>
      <c r="ER302" s="185"/>
      <c r="ES302" s="185"/>
      <c r="ET302" s="185"/>
      <c r="EU302" s="185"/>
      <c r="EV302" s="185"/>
      <c r="EW302" s="185"/>
      <c r="EX302" s="185"/>
      <c r="EY302" s="185"/>
      <c r="EZ302" s="185"/>
      <c r="FA302" s="185"/>
      <c r="FB302" s="185"/>
      <c r="FC302" s="185"/>
      <c r="FD302" s="185"/>
      <c r="FE302" s="185"/>
      <c r="FF302" s="185"/>
      <c r="FG302" s="185"/>
      <c r="FH302" s="185"/>
      <c r="FI302" s="185"/>
      <c r="FJ302" s="185"/>
      <c r="FK302" s="185"/>
      <c r="FL302" s="185"/>
      <c r="FM302" s="185"/>
      <c r="FN302" s="185"/>
      <c r="FO302" s="185"/>
      <c r="FP302" s="185"/>
      <c r="FQ302" s="185"/>
      <c r="FR302" s="185"/>
      <c r="FS302" s="185"/>
      <c r="FT302" s="185"/>
      <c r="FU302" s="185"/>
      <c r="FV302" s="185"/>
      <c r="FW302" s="185"/>
      <c r="FX302" s="185"/>
      <c r="FY302" s="185"/>
      <c r="FZ302" s="185"/>
      <c r="GA302" s="185"/>
      <c r="GB302" s="185"/>
      <c r="GC302" s="185"/>
      <c r="GD302" s="185"/>
      <c r="GE302" s="185"/>
      <c r="GF302" s="185"/>
      <c r="GG302" s="185"/>
      <c r="GH302" s="185"/>
      <c r="GI302" s="185"/>
      <c r="GJ302" s="185"/>
      <c r="GK302" s="185"/>
      <c r="GL302" s="185"/>
      <c r="GM302" s="185"/>
      <c r="GN302" s="185"/>
      <c r="GO302" s="185"/>
      <c r="GP302" s="185"/>
      <c r="GQ302" s="185"/>
      <c r="GR302" s="185"/>
      <c r="GS302" s="185"/>
      <c r="GT302" s="185"/>
      <c r="GU302" s="185"/>
      <c r="GV302" s="185"/>
      <c r="GW302" s="185"/>
      <c r="GX302" s="185"/>
      <c r="GY302" s="185"/>
      <c r="GZ302" s="185"/>
      <c r="HA302" s="185"/>
      <c r="HB302" s="185"/>
      <c r="HC302" s="185"/>
      <c r="HD302" s="185"/>
      <c r="HE302" s="185"/>
      <c r="HF302" s="185"/>
      <c r="HG302" s="185"/>
      <c r="HH302" s="185"/>
      <c r="HI302" s="185"/>
      <c r="HJ302" s="185"/>
      <c r="HK302" s="185"/>
      <c r="HL302" s="185"/>
      <c r="HM302" s="185"/>
      <c r="HN302" s="185"/>
      <c r="HO302" s="185"/>
      <c r="HP302" s="185"/>
      <c r="HQ302" s="185"/>
      <c r="HR302" s="185"/>
      <c r="HS302" s="185"/>
      <c r="HT302" s="185"/>
      <c r="HU302" s="185"/>
      <c r="HV302" s="185"/>
      <c r="HW302" s="185"/>
      <c r="HX302" s="185"/>
      <c r="HY302" s="185"/>
      <c r="HZ302" s="185"/>
      <c r="IA302" s="185"/>
      <c r="IB302" s="185"/>
      <c r="IC302" s="185"/>
      <c r="ID302" s="185"/>
      <c r="IE302" s="185"/>
      <c r="IF302" s="185"/>
      <c r="IG302" s="185"/>
      <c r="IH302" s="185"/>
      <c r="II302" s="185"/>
      <c r="IJ302" s="185"/>
      <c r="IK302" s="185"/>
      <c r="IL302" s="185"/>
      <c r="IM302" s="185"/>
      <c r="IN302" s="185"/>
      <c r="IO302" s="185"/>
      <c r="IP302" s="185"/>
      <c r="IQ302" s="185"/>
      <c r="IR302" s="185"/>
      <c r="IS302" s="185"/>
      <c r="IT302" s="185"/>
      <c r="IU302" s="185"/>
      <c r="IV302" s="185"/>
    </row>
    <row r="303" spans="1:256" ht="15">
      <c r="A303" s="622"/>
      <c r="B303" s="625"/>
      <c r="C303" s="179" t="s">
        <v>1</v>
      </c>
      <c r="D303" s="170">
        <f t="shared" si="124"/>
        <v>2420466</v>
      </c>
      <c r="E303" s="171">
        <f t="shared" si="124"/>
        <v>2420466</v>
      </c>
      <c r="F303" s="171">
        <f t="shared" si="124"/>
        <v>2420466</v>
      </c>
      <c r="G303" s="171">
        <f t="shared" si="124"/>
        <v>2420466</v>
      </c>
      <c r="H303" s="171">
        <f t="shared" si="124"/>
        <v>0</v>
      </c>
      <c r="I303" s="171">
        <f t="shared" si="124"/>
        <v>0</v>
      </c>
      <c r="J303" s="171">
        <f t="shared" si="124"/>
        <v>0</v>
      </c>
      <c r="K303" s="171">
        <f t="shared" si="124"/>
        <v>0</v>
      </c>
      <c r="L303" s="171">
        <f t="shared" si="124"/>
        <v>0</v>
      </c>
      <c r="M303" s="171">
        <f t="shared" si="124"/>
        <v>0</v>
      </c>
      <c r="N303" s="171">
        <f t="shared" si="124"/>
        <v>0</v>
      </c>
      <c r="O303" s="171">
        <f t="shared" si="124"/>
        <v>0</v>
      </c>
      <c r="P303" s="171">
        <f t="shared" si="124"/>
        <v>0</v>
      </c>
      <c r="Q303" s="184"/>
      <c r="R303" s="184"/>
      <c r="S303" s="184"/>
      <c r="T303" s="184"/>
      <c r="U303" s="184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5"/>
      <c r="AT303" s="185"/>
      <c r="AU303" s="185"/>
      <c r="AV303" s="185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5"/>
      <c r="BI303" s="185"/>
      <c r="BJ303" s="185"/>
      <c r="BK303" s="185"/>
      <c r="BL303" s="185"/>
      <c r="BM303" s="185"/>
      <c r="BN303" s="185"/>
      <c r="BO303" s="185"/>
      <c r="BP303" s="185"/>
      <c r="BQ303" s="185"/>
      <c r="BR303" s="185"/>
      <c r="BS303" s="185"/>
      <c r="BT303" s="185"/>
      <c r="BU303" s="185"/>
      <c r="BV303" s="185"/>
      <c r="BW303" s="185"/>
      <c r="BX303" s="185"/>
      <c r="BY303" s="185"/>
      <c r="BZ303" s="185"/>
      <c r="CA303" s="185"/>
      <c r="CB303" s="185"/>
      <c r="CC303" s="185"/>
      <c r="CD303" s="185"/>
      <c r="CE303" s="185"/>
      <c r="CF303" s="185"/>
      <c r="CG303" s="185"/>
      <c r="CH303" s="185"/>
      <c r="CI303" s="185"/>
      <c r="CJ303" s="185"/>
      <c r="CK303" s="185"/>
      <c r="CL303" s="185"/>
      <c r="CM303" s="185"/>
      <c r="CN303" s="185"/>
      <c r="CO303" s="185"/>
      <c r="CP303" s="185"/>
      <c r="CQ303" s="185"/>
      <c r="CR303" s="185"/>
      <c r="CS303" s="185"/>
      <c r="CT303" s="185"/>
      <c r="CU303" s="185"/>
      <c r="CV303" s="185"/>
      <c r="CW303" s="185"/>
      <c r="CX303" s="185"/>
      <c r="CY303" s="185"/>
      <c r="CZ303" s="185"/>
      <c r="DA303" s="185"/>
      <c r="DB303" s="185"/>
      <c r="DC303" s="185"/>
      <c r="DD303" s="185"/>
      <c r="DE303" s="185"/>
      <c r="DF303" s="185"/>
      <c r="DG303" s="185"/>
      <c r="DH303" s="185"/>
      <c r="DI303" s="185"/>
      <c r="DJ303" s="185"/>
      <c r="DK303" s="185"/>
      <c r="DL303" s="185"/>
      <c r="DM303" s="185"/>
      <c r="DN303" s="185"/>
      <c r="DO303" s="185"/>
      <c r="DP303" s="185"/>
      <c r="DQ303" s="185"/>
      <c r="DR303" s="185"/>
      <c r="DS303" s="185"/>
      <c r="DT303" s="185"/>
      <c r="DU303" s="185"/>
      <c r="DV303" s="185"/>
      <c r="DW303" s="185"/>
      <c r="DX303" s="185"/>
      <c r="DY303" s="185"/>
      <c r="DZ303" s="185"/>
      <c r="EA303" s="185"/>
      <c r="EB303" s="185"/>
      <c r="EC303" s="185"/>
      <c r="ED303" s="185"/>
      <c r="EE303" s="185"/>
      <c r="EF303" s="185"/>
      <c r="EG303" s="185"/>
      <c r="EH303" s="185"/>
      <c r="EI303" s="185"/>
      <c r="EJ303" s="185"/>
      <c r="EK303" s="185"/>
      <c r="EL303" s="185"/>
      <c r="EM303" s="185"/>
      <c r="EN303" s="185"/>
      <c r="EO303" s="185"/>
      <c r="EP303" s="185"/>
      <c r="EQ303" s="185"/>
      <c r="ER303" s="185"/>
      <c r="ES303" s="185"/>
      <c r="ET303" s="185"/>
      <c r="EU303" s="185"/>
      <c r="EV303" s="185"/>
      <c r="EW303" s="185"/>
      <c r="EX303" s="185"/>
      <c r="EY303" s="185"/>
      <c r="EZ303" s="185"/>
      <c r="FA303" s="185"/>
      <c r="FB303" s="185"/>
      <c r="FC303" s="185"/>
      <c r="FD303" s="185"/>
      <c r="FE303" s="185"/>
      <c r="FF303" s="185"/>
      <c r="FG303" s="185"/>
      <c r="FH303" s="185"/>
      <c r="FI303" s="185"/>
      <c r="FJ303" s="185"/>
      <c r="FK303" s="185"/>
      <c r="FL303" s="185"/>
      <c r="FM303" s="185"/>
      <c r="FN303" s="185"/>
      <c r="FO303" s="185"/>
      <c r="FP303" s="185"/>
      <c r="FQ303" s="185"/>
      <c r="FR303" s="185"/>
      <c r="FS303" s="185"/>
      <c r="FT303" s="185"/>
      <c r="FU303" s="185"/>
      <c r="FV303" s="185"/>
      <c r="FW303" s="185"/>
      <c r="FX303" s="185"/>
      <c r="FY303" s="185"/>
      <c r="FZ303" s="185"/>
      <c r="GA303" s="185"/>
      <c r="GB303" s="185"/>
      <c r="GC303" s="185"/>
      <c r="GD303" s="185"/>
      <c r="GE303" s="185"/>
      <c r="GF303" s="185"/>
      <c r="GG303" s="185"/>
      <c r="GH303" s="185"/>
      <c r="GI303" s="185"/>
      <c r="GJ303" s="185"/>
      <c r="GK303" s="185"/>
      <c r="GL303" s="185"/>
      <c r="GM303" s="185"/>
      <c r="GN303" s="185"/>
      <c r="GO303" s="185"/>
      <c r="GP303" s="185"/>
      <c r="GQ303" s="185"/>
      <c r="GR303" s="185"/>
      <c r="GS303" s="185"/>
      <c r="GT303" s="185"/>
      <c r="GU303" s="185"/>
      <c r="GV303" s="185"/>
      <c r="GW303" s="185"/>
      <c r="GX303" s="185"/>
      <c r="GY303" s="185"/>
      <c r="GZ303" s="185"/>
      <c r="HA303" s="185"/>
      <c r="HB303" s="185"/>
      <c r="HC303" s="185"/>
      <c r="HD303" s="185"/>
      <c r="HE303" s="185"/>
      <c r="HF303" s="185"/>
      <c r="HG303" s="185"/>
      <c r="HH303" s="185"/>
      <c r="HI303" s="185"/>
      <c r="HJ303" s="185"/>
      <c r="HK303" s="185"/>
      <c r="HL303" s="185"/>
      <c r="HM303" s="185"/>
      <c r="HN303" s="185"/>
      <c r="HO303" s="185"/>
      <c r="HP303" s="185"/>
      <c r="HQ303" s="185"/>
      <c r="HR303" s="185"/>
      <c r="HS303" s="185"/>
      <c r="HT303" s="185"/>
      <c r="HU303" s="185"/>
      <c r="HV303" s="185"/>
      <c r="HW303" s="185"/>
      <c r="HX303" s="185"/>
      <c r="HY303" s="185"/>
      <c r="HZ303" s="185"/>
      <c r="IA303" s="185"/>
      <c r="IB303" s="185"/>
      <c r="IC303" s="185"/>
      <c r="ID303" s="185"/>
      <c r="IE303" s="185"/>
      <c r="IF303" s="185"/>
      <c r="IG303" s="185"/>
      <c r="IH303" s="185"/>
      <c r="II303" s="185"/>
      <c r="IJ303" s="185"/>
      <c r="IK303" s="185"/>
      <c r="IL303" s="185"/>
      <c r="IM303" s="185"/>
      <c r="IN303" s="185"/>
      <c r="IO303" s="185"/>
      <c r="IP303" s="185"/>
      <c r="IQ303" s="185"/>
      <c r="IR303" s="185"/>
      <c r="IS303" s="185"/>
      <c r="IT303" s="185"/>
      <c r="IU303" s="185"/>
      <c r="IV303" s="185"/>
    </row>
    <row r="304" spans="1:256" ht="15">
      <c r="A304" s="623"/>
      <c r="B304" s="626"/>
      <c r="C304" s="179" t="s">
        <v>2</v>
      </c>
      <c r="D304" s="170">
        <f>D302+D303</f>
        <v>50369139</v>
      </c>
      <c r="E304" s="171">
        <f t="shared" ref="E304:P304" si="125">E302+E303</f>
        <v>42541659</v>
      </c>
      <c r="F304" s="171">
        <f t="shared" si="125"/>
        <v>35400849</v>
      </c>
      <c r="G304" s="171">
        <f t="shared" si="125"/>
        <v>29515998</v>
      </c>
      <c r="H304" s="171">
        <f t="shared" si="125"/>
        <v>5884851</v>
      </c>
      <c r="I304" s="171">
        <f t="shared" si="125"/>
        <v>278400</v>
      </c>
      <c r="J304" s="171">
        <f t="shared" si="125"/>
        <v>658130</v>
      </c>
      <c r="K304" s="171">
        <f t="shared" si="125"/>
        <v>6204280</v>
      </c>
      <c r="L304" s="171">
        <f t="shared" si="125"/>
        <v>0</v>
      </c>
      <c r="M304" s="171">
        <f t="shared" si="125"/>
        <v>7827480</v>
      </c>
      <c r="N304" s="171">
        <f t="shared" si="125"/>
        <v>7827480</v>
      </c>
      <c r="O304" s="171">
        <f t="shared" si="125"/>
        <v>0</v>
      </c>
      <c r="P304" s="171">
        <f t="shared" si="125"/>
        <v>0</v>
      </c>
      <c r="Q304" s="184"/>
      <c r="R304" s="184"/>
      <c r="S304" s="184"/>
      <c r="T304" s="184"/>
      <c r="U304" s="184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5"/>
      <c r="AT304" s="185"/>
      <c r="AU304" s="185"/>
      <c r="AV304" s="185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5"/>
      <c r="BL304" s="185"/>
      <c r="BM304" s="185"/>
      <c r="BN304" s="185"/>
      <c r="BO304" s="185"/>
      <c r="BP304" s="185"/>
      <c r="BQ304" s="185"/>
      <c r="BR304" s="185"/>
      <c r="BS304" s="185"/>
      <c r="BT304" s="185"/>
      <c r="BU304" s="185"/>
      <c r="BV304" s="185"/>
      <c r="BW304" s="185"/>
      <c r="BX304" s="185"/>
      <c r="BY304" s="185"/>
      <c r="BZ304" s="185"/>
      <c r="CA304" s="185"/>
      <c r="CB304" s="185"/>
      <c r="CC304" s="185"/>
      <c r="CD304" s="185"/>
      <c r="CE304" s="185"/>
      <c r="CF304" s="185"/>
      <c r="CG304" s="185"/>
      <c r="CH304" s="185"/>
      <c r="CI304" s="185"/>
      <c r="CJ304" s="185"/>
      <c r="CK304" s="185"/>
      <c r="CL304" s="185"/>
      <c r="CM304" s="185"/>
      <c r="CN304" s="185"/>
      <c r="CO304" s="185"/>
      <c r="CP304" s="185"/>
      <c r="CQ304" s="185"/>
      <c r="CR304" s="185"/>
      <c r="CS304" s="185"/>
      <c r="CT304" s="185"/>
      <c r="CU304" s="185"/>
      <c r="CV304" s="185"/>
      <c r="CW304" s="185"/>
      <c r="CX304" s="185"/>
      <c r="CY304" s="185"/>
      <c r="CZ304" s="185"/>
      <c r="DA304" s="185"/>
      <c r="DB304" s="185"/>
      <c r="DC304" s="185"/>
      <c r="DD304" s="185"/>
      <c r="DE304" s="185"/>
      <c r="DF304" s="185"/>
      <c r="DG304" s="185"/>
      <c r="DH304" s="185"/>
      <c r="DI304" s="185"/>
      <c r="DJ304" s="185"/>
      <c r="DK304" s="185"/>
      <c r="DL304" s="185"/>
      <c r="DM304" s="185"/>
      <c r="DN304" s="185"/>
      <c r="DO304" s="185"/>
      <c r="DP304" s="185"/>
      <c r="DQ304" s="185"/>
      <c r="DR304" s="185"/>
      <c r="DS304" s="185"/>
      <c r="DT304" s="185"/>
      <c r="DU304" s="185"/>
      <c r="DV304" s="185"/>
      <c r="DW304" s="185"/>
      <c r="DX304" s="185"/>
      <c r="DY304" s="185"/>
      <c r="DZ304" s="185"/>
      <c r="EA304" s="185"/>
      <c r="EB304" s="185"/>
      <c r="EC304" s="185"/>
      <c r="ED304" s="185"/>
      <c r="EE304" s="185"/>
      <c r="EF304" s="185"/>
      <c r="EG304" s="185"/>
      <c r="EH304" s="185"/>
      <c r="EI304" s="185"/>
      <c r="EJ304" s="185"/>
      <c r="EK304" s="185"/>
      <c r="EL304" s="185"/>
      <c r="EM304" s="185"/>
      <c r="EN304" s="185"/>
      <c r="EO304" s="185"/>
      <c r="EP304" s="185"/>
      <c r="EQ304" s="185"/>
      <c r="ER304" s="185"/>
      <c r="ES304" s="185"/>
      <c r="ET304" s="185"/>
      <c r="EU304" s="185"/>
      <c r="EV304" s="185"/>
      <c r="EW304" s="185"/>
      <c r="EX304" s="185"/>
      <c r="EY304" s="185"/>
      <c r="EZ304" s="185"/>
      <c r="FA304" s="185"/>
      <c r="FB304" s="185"/>
      <c r="FC304" s="185"/>
      <c r="FD304" s="185"/>
      <c r="FE304" s="185"/>
      <c r="FF304" s="185"/>
      <c r="FG304" s="185"/>
      <c r="FH304" s="185"/>
      <c r="FI304" s="185"/>
      <c r="FJ304" s="185"/>
      <c r="FK304" s="185"/>
      <c r="FL304" s="185"/>
      <c r="FM304" s="185"/>
      <c r="FN304" s="185"/>
      <c r="FO304" s="185"/>
      <c r="FP304" s="185"/>
      <c r="FQ304" s="185"/>
      <c r="FR304" s="185"/>
      <c r="FS304" s="185"/>
      <c r="FT304" s="185"/>
      <c r="FU304" s="185"/>
      <c r="FV304" s="185"/>
      <c r="FW304" s="185"/>
      <c r="FX304" s="185"/>
      <c r="FY304" s="185"/>
      <c r="FZ304" s="185"/>
      <c r="GA304" s="185"/>
      <c r="GB304" s="185"/>
      <c r="GC304" s="185"/>
      <c r="GD304" s="185"/>
      <c r="GE304" s="185"/>
      <c r="GF304" s="185"/>
      <c r="GG304" s="185"/>
      <c r="GH304" s="185"/>
      <c r="GI304" s="185"/>
      <c r="GJ304" s="185"/>
      <c r="GK304" s="185"/>
      <c r="GL304" s="185"/>
      <c r="GM304" s="185"/>
      <c r="GN304" s="185"/>
      <c r="GO304" s="185"/>
      <c r="GP304" s="185"/>
      <c r="GQ304" s="185"/>
      <c r="GR304" s="185"/>
      <c r="GS304" s="185"/>
      <c r="GT304" s="185"/>
      <c r="GU304" s="185"/>
      <c r="GV304" s="185"/>
      <c r="GW304" s="185"/>
      <c r="GX304" s="185"/>
      <c r="GY304" s="185"/>
      <c r="GZ304" s="185"/>
      <c r="HA304" s="185"/>
      <c r="HB304" s="185"/>
      <c r="HC304" s="185"/>
      <c r="HD304" s="185"/>
      <c r="HE304" s="185"/>
      <c r="HF304" s="185"/>
      <c r="HG304" s="185"/>
      <c r="HH304" s="185"/>
      <c r="HI304" s="185"/>
      <c r="HJ304" s="185"/>
      <c r="HK304" s="185"/>
      <c r="HL304" s="185"/>
      <c r="HM304" s="185"/>
      <c r="HN304" s="185"/>
      <c r="HO304" s="185"/>
      <c r="HP304" s="185"/>
      <c r="HQ304" s="185"/>
      <c r="HR304" s="185"/>
      <c r="HS304" s="185"/>
      <c r="HT304" s="185"/>
      <c r="HU304" s="185"/>
      <c r="HV304" s="185"/>
      <c r="HW304" s="185"/>
      <c r="HX304" s="185"/>
      <c r="HY304" s="185"/>
      <c r="HZ304" s="185"/>
      <c r="IA304" s="185"/>
      <c r="IB304" s="185"/>
      <c r="IC304" s="185"/>
      <c r="ID304" s="185"/>
      <c r="IE304" s="185"/>
      <c r="IF304" s="185"/>
      <c r="IG304" s="185"/>
      <c r="IH304" s="185"/>
      <c r="II304" s="185"/>
      <c r="IJ304" s="185"/>
      <c r="IK304" s="185"/>
      <c r="IL304" s="185"/>
      <c r="IM304" s="185"/>
      <c r="IN304" s="185"/>
      <c r="IO304" s="185"/>
      <c r="IP304" s="185"/>
      <c r="IQ304" s="185"/>
      <c r="IR304" s="185"/>
      <c r="IS304" s="185"/>
      <c r="IT304" s="185"/>
      <c r="IU304" s="185"/>
      <c r="IV304" s="185"/>
    </row>
    <row r="305" spans="1:256">
      <c r="A305" s="627">
        <v>85403</v>
      </c>
      <c r="B305" s="630" t="s">
        <v>267</v>
      </c>
      <c r="C305" s="174" t="s">
        <v>0</v>
      </c>
      <c r="D305" s="176">
        <f t="shared" ref="D305:D327" si="126">E305+M305</f>
        <v>34064632</v>
      </c>
      <c r="E305" s="177">
        <f t="shared" ref="E305:E327" si="127">F305+I305+J305+K305+L305</f>
        <v>26537152</v>
      </c>
      <c r="F305" s="177">
        <f t="shared" ref="F305:F327" si="128">G305+H305</f>
        <v>26522022</v>
      </c>
      <c r="G305" s="177">
        <v>23166919</v>
      </c>
      <c r="H305" s="177">
        <f>31039373-27684270</f>
        <v>3355103</v>
      </c>
      <c r="I305" s="177">
        <v>0</v>
      </c>
      <c r="J305" s="177">
        <v>15130</v>
      </c>
      <c r="K305" s="177">
        <v>0</v>
      </c>
      <c r="L305" s="177">
        <v>0</v>
      </c>
      <c r="M305" s="177">
        <f t="shared" ref="M305:M327" si="129">N305+P305</f>
        <v>7527480</v>
      </c>
      <c r="N305" s="177">
        <v>7527480</v>
      </c>
      <c r="O305" s="177">
        <v>0</v>
      </c>
      <c r="P305" s="177">
        <v>0</v>
      </c>
      <c r="Q305" s="178"/>
      <c r="R305" s="178"/>
      <c r="S305" s="178"/>
      <c r="T305" s="178"/>
      <c r="U305" s="178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4"/>
      <c r="BN305" s="144"/>
      <c r="BO305" s="144"/>
      <c r="BP305" s="144"/>
      <c r="BQ305" s="144"/>
      <c r="BR305" s="144"/>
      <c r="BS305" s="144"/>
      <c r="BT305" s="144"/>
      <c r="BU305" s="144"/>
      <c r="BV305" s="144"/>
      <c r="BW305" s="144"/>
      <c r="BX305" s="144"/>
      <c r="BY305" s="144"/>
      <c r="BZ305" s="144"/>
      <c r="CA305" s="144"/>
      <c r="CB305" s="144"/>
      <c r="CC305" s="144"/>
      <c r="CD305" s="144"/>
      <c r="CE305" s="144"/>
      <c r="CF305" s="144"/>
      <c r="CG305" s="144"/>
      <c r="CH305" s="144"/>
      <c r="CI305" s="144"/>
      <c r="CJ305" s="144"/>
      <c r="CK305" s="144"/>
      <c r="CL305" s="144"/>
      <c r="CM305" s="144"/>
      <c r="CN305" s="144"/>
      <c r="CO305" s="144"/>
      <c r="CP305" s="144"/>
      <c r="CQ305" s="144"/>
      <c r="CR305" s="144"/>
      <c r="CS305" s="144"/>
      <c r="CT305" s="144"/>
      <c r="CU305" s="144"/>
      <c r="CV305" s="144"/>
      <c r="CW305" s="144"/>
      <c r="CX305" s="144"/>
      <c r="CY305" s="144"/>
      <c r="CZ305" s="144"/>
      <c r="DA305" s="144"/>
      <c r="DB305" s="144"/>
      <c r="DC305" s="144"/>
      <c r="DD305" s="144"/>
      <c r="DE305" s="144"/>
      <c r="DF305" s="144"/>
      <c r="DG305" s="144"/>
      <c r="DH305" s="144"/>
      <c r="DI305" s="144"/>
      <c r="DJ305" s="144"/>
      <c r="DK305" s="144"/>
      <c r="DL305" s="144"/>
      <c r="DM305" s="144"/>
      <c r="DN305" s="144"/>
      <c r="DO305" s="144"/>
      <c r="DP305" s="144"/>
      <c r="DQ305" s="144"/>
      <c r="DR305" s="144"/>
      <c r="DS305" s="144"/>
      <c r="DT305" s="144"/>
      <c r="DU305" s="144"/>
      <c r="DV305" s="144"/>
      <c r="DW305" s="144"/>
      <c r="DX305" s="144"/>
      <c r="DY305" s="144"/>
      <c r="DZ305" s="144"/>
      <c r="EA305" s="144"/>
      <c r="EB305" s="144"/>
      <c r="EC305" s="144"/>
      <c r="ED305" s="144"/>
      <c r="EE305" s="144"/>
      <c r="EF305" s="144"/>
      <c r="EG305" s="144"/>
      <c r="EH305" s="144"/>
      <c r="EI305" s="144"/>
      <c r="EJ305" s="144"/>
      <c r="EK305" s="144"/>
      <c r="EL305" s="144"/>
      <c r="EM305" s="144"/>
      <c r="EN305" s="144"/>
      <c r="EO305" s="144"/>
      <c r="EP305" s="144"/>
      <c r="EQ305" s="144"/>
      <c r="ER305" s="144"/>
      <c r="ES305" s="144"/>
      <c r="ET305" s="144"/>
      <c r="EU305" s="144"/>
      <c r="EV305" s="144"/>
      <c r="EW305" s="144"/>
      <c r="EX305" s="144"/>
      <c r="EY305" s="144"/>
      <c r="EZ305" s="144"/>
      <c r="FA305" s="144"/>
      <c r="FB305" s="144"/>
      <c r="FC305" s="144"/>
      <c r="FD305" s="144"/>
      <c r="FE305" s="144"/>
      <c r="FF305" s="144"/>
      <c r="FG305" s="144"/>
      <c r="FH305" s="144"/>
      <c r="FI305" s="144"/>
      <c r="FJ305" s="144"/>
      <c r="FK305" s="144"/>
      <c r="FL305" s="144"/>
      <c r="FM305" s="144"/>
      <c r="FN305" s="144"/>
      <c r="FO305" s="144"/>
      <c r="FP305" s="144"/>
      <c r="FQ305" s="144"/>
      <c r="FR305" s="144"/>
      <c r="FS305" s="144"/>
      <c r="FT305" s="144"/>
      <c r="FU305" s="144"/>
      <c r="FV305" s="144"/>
      <c r="FW305" s="144"/>
      <c r="FX305" s="144"/>
      <c r="FY305" s="144"/>
      <c r="FZ305" s="144"/>
      <c r="GA305" s="144"/>
      <c r="GB305" s="144"/>
      <c r="GC305" s="144"/>
      <c r="GD305" s="144"/>
      <c r="GE305" s="144"/>
      <c r="GF305" s="144"/>
      <c r="GG305" s="144"/>
      <c r="GH305" s="144"/>
      <c r="GI305" s="144"/>
      <c r="GJ305" s="144"/>
      <c r="GK305" s="144"/>
      <c r="GL305" s="144"/>
      <c r="GM305" s="144"/>
      <c r="GN305" s="144"/>
      <c r="GO305" s="144"/>
      <c r="GP305" s="144"/>
      <c r="GQ305" s="144"/>
      <c r="GR305" s="144"/>
      <c r="GS305" s="144"/>
      <c r="GT305" s="144"/>
      <c r="GU305" s="144"/>
      <c r="GV305" s="144"/>
      <c r="GW305" s="144"/>
      <c r="GX305" s="144"/>
      <c r="GY305" s="144"/>
      <c r="GZ305" s="144"/>
      <c r="HA305" s="144"/>
      <c r="HB305" s="144"/>
      <c r="HC305" s="144"/>
      <c r="HD305" s="144"/>
      <c r="HE305" s="144"/>
      <c r="HF305" s="144"/>
      <c r="HG305" s="144"/>
      <c r="HH305" s="144"/>
      <c r="HI305" s="144"/>
      <c r="HJ305" s="144"/>
      <c r="HK305" s="144"/>
      <c r="HL305" s="144"/>
      <c r="HM305" s="144"/>
      <c r="HN305" s="144"/>
      <c r="HO305" s="144"/>
      <c r="HP305" s="144"/>
      <c r="HQ305" s="144"/>
      <c r="HR305" s="144"/>
      <c r="HS305" s="144"/>
      <c r="HT305" s="144"/>
      <c r="HU305" s="144"/>
      <c r="HV305" s="144"/>
      <c r="HW305" s="144"/>
      <c r="HX305" s="144"/>
      <c r="HY305" s="144"/>
      <c r="HZ305" s="144"/>
      <c r="IA305" s="144"/>
      <c r="IB305" s="144"/>
      <c r="IC305" s="144"/>
      <c r="ID305" s="144"/>
      <c r="IE305" s="144"/>
      <c r="IF305" s="144"/>
      <c r="IG305" s="144"/>
      <c r="IH305" s="144"/>
      <c r="II305" s="144"/>
      <c r="IJ305" s="144"/>
      <c r="IK305" s="144"/>
      <c r="IL305" s="144"/>
      <c r="IM305" s="144"/>
      <c r="IN305" s="144"/>
      <c r="IO305" s="144"/>
      <c r="IP305" s="144"/>
      <c r="IQ305" s="144"/>
      <c r="IR305" s="144"/>
      <c r="IS305" s="144"/>
      <c r="IT305" s="144"/>
      <c r="IU305" s="144"/>
      <c r="IV305" s="144"/>
    </row>
    <row r="306" spans="1:256">
      <c r="A306" s="628"/>
      <c r="B306" s="631"/>
      <c r="C306" s="174" t="s">
        <v>1</v>
      </c>
      <c r="D306" s="176">
        <f t="shared" si="126"/>
        <v>2028561</v>
      </c>
      <c r="E306" s="177">
        <f t="shared" si="127"/>
        <v>2028561</v>
      </c>
      <c r="F306" s="177">
        <f t="shared" si="128"/>
        <v>2028561</v>
      </c>
      <c r="G306" s="177">
        <v>2028561</v>
      </c>
      <c r="H306" s="177"/>
      <c r="I306" s="177"/>
      <c r="J306" s="177"/>
      <c r="K306" s="177"/>
      <c r="L306" s="177"/>
      <c r="M306" s="177">
        <f t="shared" si="129"/>
        <v>0</v>
      </c>
      <c r="N306" s="177"/>
      <c r="O306" s="177"/>
      <c r="P306" s="177"/>
      <c r="Q306" s="178"/>
      <c r="R306" s="178"/>
      <c r="S306" s="178"/>
      <c r="T306" s="178"/>
      <c r="U306" s="178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4"/>
      <c r="BJ306" s="144"/>
      <c r="BK306" s="144"/>
      <c r="BL306" s="144"/>
      <c r="BM306" s="144"/>
      <c r="BN306" s="144"/>
      <c r="BO306" s="144"/>
      <c r="BP306" s="144"/>
      <c r="BQ306" s="144"/>
      <c r="BR306" s="144"/>
      <c r="BS306" s="144"/>
      <c r="BT306" s="144"/>
      <c r="BU306" s="144"/>
      <c r="BV306" s="144"/>
      <c r="BW306" s="144"/>
      <c r="BX306" s="144"/>
      <c r="BY306" s="144"/>
      <c r="BZ306" s="144"/>
      <c r="CA306" s="144"/>
      <c r="CB306" s="144"/>
      <c r="CC306" s="144"/>
      <c r="CD306" s="144"/>
      <c r="CE306" s="144"/>
      <c r="CF306" s="144"/>
      <c r="CG306" s="144"/>
      <c r="CH306" s="144"/>
      <c r="CI306" s="144"/>
      <c r="CJ306" s="144"/>
      <c r="CK306" s="144"/>
      <c r="CL306" s="144"/>
      <c r="CM306" s="144"/>
      <c r="CN306" s="144"/>
      <c r="CO306" s="144"/>
      <c r="CP306" s="144"/>
      <c r="CQ306" s="144"/>
      <c r="CR306" s="144"/>
      <c r="CS306" s="144"/>
      <c r="CT306" s="144"/>
      <c r="CU306" s="144"/>
      <c r="CV306" s="144"/>
      <c r="CW306" s="144"/>
      <c r="CX306" s="144"/>
      <c r="CY306" s="144"/>
      <c r="CZ306" s="144"/>
      <c r="DA306" s="144"/>
      <c r="DB306" s="144"/>
      <c r="DC306" s="144"/>
      <c r="DD306" s="144"/>
      <c r="DE306" s="144"/>
      <c r="DF306" s="144"/>
      <c r="DG306" s="144"/>
      <c r="DH306" s="144"/>
      <c r="DI306" s="144"/>
      <c r="DJ306" s="144"/>
      <c r="DK306" s="144"/>
      <c r="DL306" s="144"/>
      <c r="DM306" s="144"/>
      <c r="DN306" s="144"/>
      <c r="DO306" s="144"/>
      <c r="DP306" s="144"/>
      <c r="DQ306" s="144"/>
      <c r="DR306" s="144"/>
      <c r="DS306" s="144"/>
      <c r="DT306" s="144"/>
      <c r="DU306" s="144"/>
      <c r="DV306" s="144"/>
      <c r="DW306" s="144"/>
      <c r="DX306" s="144"/>
      <c r="DY306" s="144"/>
      <c r="DZ306" s="144"/>
      <c r="EA306" s="144"/>
      <c r="EB306" s="144"/>
      <c r="EC306" s="144"/>
      <c r="ED306" s="144"/>
      <c r="EE306" s="144"/>
      <c r="EF306" s="144"/>
      <c r="EG306" s="144"/>
      <c r="EH306" s="144"/>
      <c r="EI306" s="144"/>
      <c r="EJ306" s="144"/>
      <c r="EK306" s="144"/>
      <c r="EL306" s="144"/>
      <c r="EM306" s="144"/>
      <c r="EN306" s="144"/>
      <c r="EO306" s="144"/>
      <c r="EP306" s="144"/>
      <c r="EQ306" s="144"/>
      <c r="ER306" s="144"/>
      <c r="ES306" s="144"/>
      <c r="ET306" s="144"/>
      <c r="EU306" s="144"/>
      <c r="EV306" s="144"/>
      <c r="EW306" s="144"/>
      <c r="EX306" s="144"/>
      <c r="EY306" s="144"/>
      <c r="EZ306" s="144"/>
      <c r="FA306" s="144"/>
      <c r="FB306" s="144"/>
      <c r="FC306" s="144"/>
      <c r="FD306" s="144"/>
      <c r="FE306" s="144"/>
      <c r="FF306" s="144"/>
      <c r="FG306" s="144"/>
      <c r="FH306" s="144"/>
      <c r="FI306" s="144"/>
      <c r="FJ306" s="144"/>
      <c r="FK306" s="144"/>
      <c r="FL306" s="144"/>
      <c r="FM306" s="144"/>
      <c r="FN306" s="144"/>
      <c r="FO306" s="144"/>
      <c r="FP306" s="144"/>
      <c r="FQ306" s="144"/>
      <c r="FR306" s="144"/>
      <c r="FS306" s="144"/>
      <c r="FT306" s="144"/>
      <c r="FU306" s="144"/>
      <c r="FV306" s="144"/>
      <c r="FW306" s="144"/>
      <c r="FX306" s="144"/>
      <c r="FY306" s="144"/>
      <c r="FZ306" s="144"/>
      <c r="GA306" s="144"/>
      <c r="GB306" s="144"/>
      <c r="GC306" s="144"/>
      <c r="GD306" s="144"/>
      <c r="GE306" s="144"/>
      <c r="GF306" s="144"/>
      <c r="GG306" s="144"/>
      <c r="GH306" s="144"/>
      <c r="GI306" s="144"/>
      <c r="GJ306" s="144"/>
      <c r="GK306" s="144"/>
      <c r="GL306" s="144"/>
      <c r="GM306" s="144"/>
      <c r="GN306" s="144"/>
      <c r="GO306" s="144"/>
      <c r="GP306" s="144"/>
      <c r="GQ306" s="144"/>
      <c r="GR306" s="144"/>
      <c r="GS306" s="144"/>
      <c r="GT306" s="144"/>
      <c r="GU306" s="144"/>
      <c r="GV306" s="144"/>
      <c r="GW306" s="144"/>
      <c r="GX306" s="144"/>
      <c r="GY306" s="144"/>
      <c r="GZ306" s="144"/>
      <c r="HA306" s="144"/>
      <c r="HB306" s="144"/>
      <c r="HC306" s="144"/>
      <c r="HD306" s="144"/>
      <c r="HE306" s="144"/>
      <c r="HF306" s="144"/>
      <c r="HG306" s="144"/>
      <c r="HH306" s="144"/>
      <c r="HI306" s="144"/>
      <c r="HJ306" s="144"/>
      <c r="HK306" s="144"/>
      <c r="HL306" s="144"/>
      <c r="HM306" s="144"/>
      <c r="HN306" s="144"/>
      <c r="HO306" s="144"/>
      <c r="HP306" s="144"/>
      <c r="HQ306" s="144"/>
      <c r="HR306" s="144"/>
      <c r="HS306" s="144"/>
      <c r="HT306" s="144"/>
      <c r="HU306" s="144"/>
      <c r="HV306" s="144"/>
      <c r="HW306" s="144"/>
      <c r="HX306" s="144"/>
      <c r="HY306" s="144"/>
      <c r="HZ306" s="144"/>
      <c r="IA306" s="144"/>
      <c r="IB306" s="144"/>
      <c r="IC306" s="144"/>
      <c r="ID306" s="144"/>
      <c r="IE306" s="144"/>
      <c r="IF306" s="144"/>
      <c r="IG306" s="144"/>
      <c r="IH306" s="144"/>
      <c r="II306" s="144"/>
      <c r="IJ306" s="144"/>
      <c r="IK306" s="144"/>
      <c r="IL306" s="144"/>
      <c r="IM306" s="144"/>
      <c r="IN306" s="144"/>
      <c r="IO306" s="144"/>
      <c r="IP306" s="144"/>
      <c r="IQ306" s="144"/>
      <c r="IR306" s="144"/>
      <c r="IS306" s="144"/>
      <c r="IT306" s="144"/>
      <c r="IU306" s="144"/>
      <c r="IV306" s="144"/>
    </row>
    <row r="307" spans="1:256">
      <c r="A307" s="629"/>
      <c r="B307" s="632"/>
      <c r="C307" s="174" t="s">
        <v>2</v>
      </c>
      <c r="D307" s="176">
        <f>D305+D306</f>
        <v>36093193</v>
      </c>
      <c r="E307" s="177">
        <f t="shared" ref="E307:P307" si="130">E305+E306</f>
        <v>28565713</v>
      </c>
      <c r="F307" s="177">
        <f t="shared" si="130"/>
        <v>28550583</v>
      </c>
      <c r="G307" s="177">
        <f t="shared" si="130"/>
        <v>25195480</v>
      </c>
      <c r="H307" s="177">
        <f t="shared" si="130"/>
        <v>3355103</v>
      </c>
      <c r="I307" s="177">
        <f t="shared" si="130"/>
        <v>0</v>
      </c>
      <c r="J307" s="177">
        <f t="shared" si="130"/>
        <v>15130</v>
      </c>
      <c r="K307" s="177">
        <f t="shared" si="130"/>
        <v>0</v>
      </c>
      <c r="L307" s="177">
        <f t="shared" si="130"/>
        <v>0</v>
      </c>
      <c r="M307" s="177">
        <f t="shared" si="130"/>
        <v>7527480</v>
      </c>
      <c r="N307" s="177">
        <f t="shared" si="130"/>
        <v>7527480</v>
      </c>
      <c r="O307" s="177">
        <f t="shared" si="130"/>
        <v>0</v>
      </c>
      <c r="P307" s="177">
        <f t="shared" si="130"/>
        <v>0</v>
      </c>
      <c r="Q307" s="178"/>
      <c r="R307" s="178"/>
      <c r="S307" s="178"/>
      <c r="T307" s="178"/>
      <c r="U307" s="178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144"/>
      <c r="BR307" s="144"/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144"/>
      <c r="CD307" s="144"/>
      <c r="CE307" s="144"/>
      <c r="CF307" s="144"/>
      <c r="CG307" s="144"/>
      <c r="CH307" s="144"/>
      <c r="CI307" s="144"/>
      <c r="CJ307" s="144"/>
      <c r="CK307" s="144"/>
      <c r="CL307" s="144"/>
      <c r="CM307" s="144"/>
      <c r="CN307" s="144"/>
      <c r="CO307" s="144"/>
      <c r="CP307" s="144"/>
      <c r="CQ307" s="144"/>
      <c r="CR307" s="144"/>
      <c r="CS307" s="144"/>
      <c r="CT307" s="144"/>
      <c r="CU307" s="144"/>
      <c r="CV307" s="144"/>
      <c r="CW307" s="144"/>
      <c r="CX307" s="144"/>
      <c r="CY307" s="144"/>
      <c r="CZ307" s="144"/>
      <c r="DA307" s="144"/>
      <c r="DB307" s="144"/>
      <c r="DC307" s="144"/>
      <c r="DD307" s="144"/>
      <c r="DE307" s="144"/>
      <c r="DF307" s="144"/>
      <c r="DG307" s="144"/>
      <c r="DH307" s="144"/>
      <c r="DI307" s="144"/>
      <c r="DJ307" s="144"/>
      <c r="DK307" s="144"/>
      <c r="DL307" s="144"/>
      <c r="DM307" s="144"/>
      <c r="DN307" s="144"/>
      <c r="DO307" s="144"/>
      <c r="DP307" s="144"/>
      <c r="DQ307" s="144"/>
      <c r="DR307" s="144"/>
      <c r="DS307" s="144"/>
      <c r="DT307" s="144"/>
      <c r="DU307" s="144"/>
      <c r="DV307" s="144"/>
      <c r="DW307" s="144"/>
      <c r="DX307" s="144"/>
      <c r="DY307" s="144"/>
      <c r="DZ307" s="144"/>
      <c r="EA307" s="144"/>
      <c r="EB307" s="144"/>
      <c r="EC307" s="144"/>
      <c r="ED307" s="144"/>
      <c r="EE307" s="144"/>
      <c r="EF307" s="144"/>
      <c r="EG307" s="144"/>
      <c r="EH307" s="144"/>
      <c r="EI307" s="144"/>
      <c r="EJ307" s="144"/>
      <c r="EK307" s="144"/>
      <c r="EL307" s="144"/>
      <c r="EM307" s="144"/>
      <c r="EN307" s="144"/>
      <c r="EO307" s="144"/>
      <c r="EP307" s="144"/>
      <c r="EQ307" s="144"/>
      <c r="ER307" s="144"/>
      <c r="ES307" s="144"/>
      <c r="ET307" s="144"/>
      <c r="EU307" s="144"/>
      <c r="EV307" s="144"/>
      <c r="EW307" s="144"/>
      <c r="EX307" s="144"/>
      <c r="EY307" s="144"/>
      <c r="EZ307" s="144"/>
      <c r="FA307" s="144"/>
      <c r="FB307" s="144"/>
      <c r="FC307" s="144"/>
      <c r="FD307" s="144"/>
      <c r="FE307" s="144"/>
      <c r="FF307" s="144"/>
      <c r="FG307" s="144"/>
      <c r="FH307" s="144"/>
      <c r="FI307" s="144"/>
      <c r="FJ307" s="144"/>
      <c r="FK307" s="144"/>
      <c r="FL307" s="144"/>
      <c r="FM307" s="144"/>
      <c r="FN307" s="144"/>
      <c r="FO307" s="144"/>
      <c r="FP307" s="144"/>
      <c r="FQ307" s="144"/>
      <c r="FR307" s="144"/>
      <c r="FS307" s="144"/>
      <c r="FT307" s="144"/>
      <c r="FU307" s="144"/>
      <c r="FV307" s="144"/>
      <c r="FW307" s="144"/>
      <c r="FX307" s="144"/>
      <c r="FY307" s="144"/>
      <c r="FZ307" s="144"/>
      <c r="GA307" s="144"/>
      <c r="GB307" s="144"/>
      <c r="GC307" s="144"/>
      <c r="GD307" s="144"/>
      <c r="GE307" s="144"/>
      <c r="GF307" s="144"/>
      <c r="GG307" s="144"/>
      <c r="GH307" s="144"/>
      <c r="GI307" s="144"/>
      <c r="GJ307" s="144"/>
      <c r="GK307" s="144"/>
      <c r="GL307" s="144"/>
      <c r="GM307" s="144"/>
      <c r="GN307" s="144"/>
      <c r="GO307" s="144"/>
      <c r="GP307" s="144"/>
      <c r="GQ307" s="144"/>
      <c r="GR307" s="144"/>
      <c r="GS307" s="144"/>
      <c r="GT307" s="144"/>
      <c r="GU307" s="144"/>
      <c r="GV307" s="144"/>
      <c r="GW307" s="144"/>
      <c r="GX307" s="144"/>
      <c r="GY307" s="144"/>
      <c r="GZ307" s="144"/>
      <c r="HA307" s="144"/>
      <c r="HB307" s="144"/>
      <c r="HC307" s="144"/>
      <c r="HD307" s="144"/>
      <c r="HE307" s="144"/>
      <c r="HF307" s="144"/>
      <c r="HG307" s="144"/>
      <c r="HH307" s="144"/>
      <c r="HI307" s="144"/>
      <c r="HJ307" s="144"/>
      <c r="HK307" s="144"/>
      <c r="HL307" s="144"/>
      <c r="HM307" s="144"/>
      <c r="HN307" s="144"/>
      <c r="HO307" s="144"/>
      <c r="HP307" s="144"/>
      <c r="HQ307" s="144"/>
      <c r="HR307" s="144"/>
      <c r="HS307" s="144"/>
      <c r="HT307" s="144"/>
      <c r="HU307" s="144"/>
      <c r="HV307" s="144"/>
      <c r="HW307" s="144"/>
      <c r="HX307" s="144"/>
      <c r="HY307" s="144"/>
      <c r="HZ307" s="144"/>
      <c r="IA307" s="144"/>
      <c r="IB307" s="144"/>
      <c r="IC307" s="144"/>
      <c r="ID307" s="144"/>
      <c r="IE307" s="144"/>
      <c r="IF307" s="144"/>
      <c r="IG307" s="144"/>
      <c r="IH307" s="144"/>
      <c r="II307" s="144"/>
      <c r="IJ307" s="144"/>
      <c r="IK307" s="144"/>
      <c r="IL307" s="144"/>
      <c r="IM307" s="144"/>
      <c r="IN307" s="144"/>
      <c r="IO307" s="144"/>
      <c r="IP307" s="144"/>
      <c r="IQ307" s="144"/>
      <c r="IR307" s="144"/>
      <c r="IS307" s="144"/>
      <c r="IT307" s="144"/>
      <c r="IU307" s="144"/>
      <c r="IV307" s="144"/>
    </row>
    <row r="308" spans="1:256">
      <c r="A308" s="627">
        <v>85404</v>
      </c>
      <c r="B308" s="630" t="s">
        <v>268</v>
      </c>
      <c r="C308" s="174" t="s">
        <v>0</v>
      </c>
      <c r="D308" s="176">
        <f t="shared" si="126"/>
        <v>1954281</v>
      </c>
      <c r="E308" s="177">
        <f t="shared" si="127"/>
        <v>1954281</v>
      </c>
      <c r="F308" s="177">
        <f t="shared" si="128"/>
        <v>1953781</v>
      </c>
      <c r="G308" s="177">
        <v>1803821</v>
      </c>
      <c r="H308" s="177">
        <f>1962333-1812373</f>
        <v>149960</v>
      </c>
      <c r="I308" s="177">
        <v>0</v>
      </c>
      <c r="J308" s="177">
        <v>500</v>
      </c>
      <c r="K308" s="177">
        <v>0</v>
      </c>
      <c r="L308" s="177">
        <v>0</v>
      </c>
      <c r="M308" s="177">
        <f t="shared" si="129"/>
        <v>0</v>
      </c>
      <c r="N308" s="177">
        <v>0</v>
      </c>
      <c r="O308" s="177">
        <v>0</v>
      </c>
      <c r="P308" s="177">
        <v>0</v>
      </c>
      <c r="Q308" s="178"/>
      <c r="R308" s="178"/>
      <c r="S308" s="178"/>
      <c r="T308" s="178"/>
      <c r="U308" s="178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  <c r="BI308" s="144"/>
      <c r="BJ308" s="144"/>
      <c r="BK308" s="144"/>
      <c r="BL308" s="144"/>
      <c r="BM308" s="144"/>
      <c r="BN308" s="144"/>
      <c r="BO308" s="144"/>
      <c r="BP308" s="144"/>
      <c r="BQ308" s="144"/>
      <c r="BR308" s="144"/>
      <c r="BS308" s="144"/>
      <c r="BT308" s="144"/>
      <c r="BU308" s="144"/>
      <c r="BV308" s="144"/>
      <c r="BW308" s="144"/>
      <c r="BX308" s="144"/>
      <c r="BY308" s="144"/>
      <c r="BZ308" s="144"/>
      <c r="CA308" s="144"/>
      <c r="CB308" s="144"/>
      <c r="CC308" s="144"/>
      <c r="CD308" s="144"/>
      <c r="CE308" s="144"/>
      <c r="CF308" s="144"/>
      <c r="CG308" s="144"/>
      <c r="CH308" s="144"/>
      <c r="CI308" s="144"/>
      <c r="CJ308" s="144"/>
      <c r="CK308" s="144"/>
      <c r="CL308" s="144"/>
      <c r="CM308" s="144"/>
      <c r="CN308" s="144"/>
      <c r="CO308" s="144"/>
      <c r="CP308" s="144"/>
      <c r="CQ308" s="144"/>
      <c r="CR308" s="144"/>
      <c r="CS308" s="144"/>
      <c r="CT308" s="144"/>
      <c r="CU308" s="144"/>
      <c r="CV308" s="144"/>
      <c r="CW308" s="144"/>
      <c r="CX308" s="144"/>
      <c r="CY308" s="144"/>
      <c r="CZ308" s="144"/>
      <c r="DA308" s="144"/>
      <c r="DB308" s="144"/>
      <c r="DC308" s="144"/>
      <c r="DD308" s="144"/>
      <c r="DE308" s="144"/>
      <c r="DF308" s="144"/>
      <c r="DG308" s="144"/>
      <c r="DH308" s="144"/>
      <c r="DI308" s="144"/>
      <c r="DJ308" s="144"/>
      <c r="DK308" s="144"/>
      <c r="DL308" s="144"/>
      <c r="DM308" s="144"/>
      <c r="DN308" s="144"/>
      <c r="DO308" s="144"/>
      <c r="DP308" s="144"/>
      <c r="DQ308" s="144"/>
      <c r="DR308" s="144"/>
      <c r="DS308" s="144"/>
      <c r="DT308" s="144"/>
      <c r="DU308" s="144"/>
      <c r="DV308" s="144"/>
      <c r="DW308" s="144"/>
      <c r="DX308" s="144"/>
      <c r="DY308" s="144"/>
      <c r="DZ308" s="144"/>
      <c r="EA308" s="144"/>
      <c r="EB308" s="144"/>
      <c r="EC308" s="144"/>
      <c r="ED308" s="144"/>
      <c r="EE308" s="144"/>
      <c r="EF308" s="144"/>
      <c r="EG308" s="144"/>
      <c r="EH308" s="144"/>
      <c r="EI308" s="144"/>
      <c r="EJ308" s="144"/>
      <c r="EK308" s="144"/>
      <c r="EL308" s="144"/>
      <c r="EM308" s="144"/>
      <c r="EN308" s="144"/>
      <c r="EO308" s="144"/>
      <c r="EP308" s="144"/>
      <c r="EQ308" s="144"/>
      <c r="ER308" s="144"/>
      <c r="ES308" s="144"/>
      <c r="ET308" s="144"/>
      <c r="EU308" s="144"/>
      <c r="EV308" s="144"/>
      <c r="EW308" s="144"/>
      <c r="EX308" s="144"/>
      <c r="EY308" s="144"/>
      <c r="EZ308" s="144"/>
      <c r="FA308" s="144"/>
      <c r="FB308" s="144"/>
      <c r="FC308" s="144"/>
      <c r="FD308" s="144"/>
      <c r="FE308" s="144"/>
      <c r="FF308" s="144"/>
      <c r="FG308" s="144"/>
      <c r="FH308" s="144"/>
      <c r="FI308" s="144"/>
      <c r="FJ308" s="144"/>
      <c r="FK308" s="144"/>
      <c r="FL308" s="144"/>
      <c r="FM308" s="144"/>
      <c r="FN308" s="144"/>
      <c r="FO308" s="144"/>
      <c r="FP308" s="144"/>
      <c r="FQ308" s="144"/>
      <c r="FR308" s="144"/>
      <c r="FS308" s="144"/>
      <c r="FT308" s="144"/>
      <c r="FU308" s="144"/>
      <c r="FV308" s="144"/>
      <c r="FW308" s="144"/>
      <c r="FX308" s="144"/>
      <c r="FY308" s="144"/>
      <c r="FZ308" s="144"/>
      <c r="GA308" s="144"/>
      <c r="GB308" s="144"/>
      <c r="GC308" s="144"/>
      <c r="GD308" s="144"/>
      <c r="GE308" s="144"/>
      <c r="GF308" s="144"/>
      <c r="GG308" s="144"/>
      <c r="GH308" s="144"/>
      <c r="GI308" s="144"/>
      <c r="GJ308" s="144"/>
      <c r="GK308" s="144"/>
      <c r="GL308" s="144"/>
      <c r="GM308" s="144"/>
      <c r="GN308" s="144"/>
      <c r="GO308" s="144"/>
      <c r="GP308" s="144"/>
      <c r="GQ308" s="144"/>
      <c r="GR308" s="144"/>
      <c r="GS308" s="144"/>
      <c r="GT308" s="144"/>
      <c r="GU308" s="144"/>
      <c r="GV308" s="144"/>
      <c r="GW308" s="144"/>
      <c r="GX308" s="144"/>
      <c r="GY308" s="144"/>
      <c r="GZ308" s="144"/>
      <c r="HA308" s="144"/>
      <c r="HB308" s="144"/>
      <c r="HC308" s="144"/>
      <c r="HD308" s="144"/>
      <c r="HE308" s="144"/>
      <c r="HF308" s="144"/>
      <c r="HG308" s="144"/>
      <c r="HH308" s="144"/>
      <c r="HI308" s="144"/>
      <c r="HJ308" s="144"/>
      <c r="HK308" s="144"/>
      <c r="HL308" s="144"/>
      <c r="HM308" s="144"/>
      <c r="HN308" s="144"/>
      <c r="HO308" s="144"/>
      <c r="HP308" s="144"/>
      <c r="HQ308" s="144"/>
      <c r="HR308" s="144"/>
      <c r="HS308" s="144"/>
      <c r="HT308" s="144"/>
      <c r="HU308" s="144"/>
      <c r="HV308" s="144"/>
      <c r="HW308" s="144"/>
      <c r="HX308" s="144"/>
      <c r="HY308" s="144"/>
      <c r="HZ308" s="144"/>
      <c r="IA308" s="144"/>
      <c r="IB308" s="144"/>
      <c r="IC308" s="144"/>
      <c r="ID308" s="144"/>
      <c r="IE308" s="144"/>
      <c r="IF308" s="144"/>
      <c r="IG308" s="144"/>
      <c r="IH308" s="144"/>
      <c r="II308" s="144"/>
      <c r="IJ308" s="144"/>
      <c r="IK308" s="144"/>
      <c r="IL308" s="144"/>
      <c r="IM308" s="144"/>
      <c r="IN308" s="144"/>
      <c r="IO308" s="144"/>
      <c r="IP308" s="144"/>
      <c r="IQ308" s="144"/>
      <c r="IR308" s="144"/>
      <c r="IS308" s="144"/>
      <c r="IT308" s="144"/>
      <c r="IU308" s="144"/>
      <c r="IV308" s="144"/>
    </row>
    <row r="309" spans="1:256">
      <c r="A309" s="628"/>
      <c r="B309" s="631"/>
      <c r="C309" s="174" t="s">
        <v>1</v>
      </c>
      <c r="D309" s="176">
        <f t="shared" si="126"/>
        <v>246310</v>
      </c>
      <c r="E309" s="177">
        <f t="shared" si="127"/>
        <v>246310</v>
      </c>
      <c r="F309" s="177">
        <f t="shared" si="128"/>
        <v>246310</v>
      </c>
      <c r="G309" s="177">
        <v>246310</v>
      </c>
      <c r="H309" s="177"/>
      <c r="I309" s="177"/>
      <c r="J309" s="177"/>
      <c r="K309" s="177"/>
      <c r="L309" s="177"/>
      <c r="M309" s="177">
        <f t="shared" si="129"/>
        <v>0</v>
      </c>
      <c r="N309" s="177"/>
      <c r="O309" s="177"/>
      <c r="P309" s="177"/>
      <c r="Q309" s="178"/>
      <c r="R309" s="178"/>
      <c r="S309" s="178"/>
      <c r="T309" s="178"/>
      <c r="U309" s="178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4"/>
      <c r="BJ309" s="144"/>
      <c r="BK309" s="144"/>
      <c r="BL309" s="144"/>
      <c r="BM309" s="144"/>
      <c r="BN309" s="144"/>
      <c r="BO309" s="144"/>
      <c r="BP309" s="144"/>
      <c r="BQ309" s="144"/>
      <c r="BR309" s="144"/>
      <c r="BS309" s="144"/>
      <c r="BT309" s="144"/>
      <c r="BU309" s="144"/>
      <c r="BV309" s="144"/>
      <c r="BW309" s="144"/>
      <c r="BX309" s="144"/>
      <c r="BY309" s="144"/>
      <c r="BZ309" s="144"/>
      <c r="CA309" s="144"/>
      <c r="CB309" s="144"/>
      <c r="CC309" s="144"/>
      <c r="CD309" s="144"/>
      <c r="CE309" s="144"/>
      <c r="CF309" s="144"/>
      <c r="CG309" s="144"/>
      <c r="CH309" s="144"/>
      <c r="CI309" s="144"/>
      <c r="CJ309" s="144"/>
      <c r="CK309" s="144"/>
      <c r="CL309" s="144"/>
      <c r="CM309" s="144"/>
      <c r="CN309" s="144"/>
      <c r="CO309" s="144"/>
      <c r="CP309" s="144"/>
      <c r="CQ309" s="144"/>
      <c r="CR309" s="144"/>
      <c r="CS309" s="144"/>
      <c r="CT309" s="144"/>
      <c r="CU309" s="144"/>
      <c r="CV309" s="144"/>
      <c r="CW309" s="144"/>
      <c r="CX309" s="144"/>
      <c r="CY309" s="144"/>
      <c r="CZ309" s="144"/>
      <c r="DA309" s="144"/>
      <c r="DB309" s="144"/>
      <c r="DC309" s="144"/>
      <c r="DD309" s="144"/>
      <c r="DE309" s="144"/>
      <c r="DF309" s="144"/>
      <c r="DG309" s="144"/>
      <c r="DH309" s="144"/>
      <c r="DI309" s="144"/>
      <c r="DJ309" s="144"/>
      <c r="DK309" s="144"/>
      <c r="DL309" s="144"/>
      <c r="DM309" s="144"/>
      <c r="DN309" s="144"/>
      <c r="DO309" s="144"/>
      <c r="DP309" s="144"/>
      <c r="DQ309" s="144"/>
      <c r="DR309" s="144"/>
      <c r="DS309" s="144"/>
      <c r="DT309" s="144"/>
      <c r="DU309" s="144"/>
      <c r="DV309" s="144"/>
      <c r="DW309" s="144"/>
      <c r="DX309" s="144"/>
      <c r="DY309" s="144"/>
      <c r="DZ309" s="144"/>
      <c r="EA309" s="144"/>
      <c r="EB309" s="144"/>
      <c r="EC309" s="144"/>
      <c r="ED309" s="144"/>
      <c r="EE309" s="144"/>
      <c r="EF309" s="144"/>
      <c r="EG309" s="144"/>
      <c r="EH309" s="144"/>
      <c r="EI309" s="144"/>
      <c r="EJ309" s="144"/>
      <c r="EK309" s="144"/>
      <c r="EL309" s="144"/>
      <c r="EM309" s="144"/>
      <c r="EN309" s="144"/>
      <c r="EO309" s="144"/>
      <c r="EP309" s="144"/>
      <c r="EQ309" s="144"/>
      <c r="ER309" s="144"/>
      <c r="ES309" s="144"/>
      <c r="ET309" s="144"/>
      <c r="EU309" s="144"/>
      <c r="EV309" s="144"/>
      <c r="EW309" s="144"/>
      <c r="EX309" s="144"/>
      <c r="EY309" s="144"/>
      <c r="EZ309" s="144"/>
      <c r="FA309" s="144"/>
      <c r="FB309" s="144"/>
      <c r="FC309" s="144"/>
      <c r="FD309" s="144"/>
      <c r="FE309" s="144"/>
      <c r="FF309" s="144"/>
      <c r="FG309" s="144"/>
      <c r="FH309" s="144"/>
      <c r="FI309" s="144"/>
      <c r="FJ309" s="144"/>
      <c r="FK309" s="144"/>
      <c r="FL309" s="144"/>
      <c r="FM309" s="144"/>
      <c r="FN309" s="144"/>
      <c r="FO309" s="144"/>
      <c r="FP309" s="144"/>
      <c r="FQ309" s="144"/>
      <c r="FR309" s="144"/>
      <c r="FS309" s="144"/>
      <c r="FT309" s="144"/>
      <c r="FU309" s="144"/>
      <c r="FV309" s="144"/>
      <c r="FW309" s="144"/>
      <c r="FX309" s="144"/>
      <c r="FY309" s="144"/>
      <c r="FZ309" s="144"/>
      <c r="GA309" s="144"/>
      <c r="GB309" s="144"/>
      <c r="GC309" s="144"/>
      <c r="GD309" s="144"/>
      <c r="GE309" s="144"/>
      <c r="GF309" s="144"/>
      <c r="GG309" s="144"/>
      <c r="GH309" s="144"/>
      <c r="GI309" s="144"/>
      <c r="GJ309" s="144"/>
      <c r="GK309" s="144"/>
      <c r="GL309" s="144"/>
      <c r="GM309" s="144"/>
      <c r="GN309" s="144"/>
      <c r="GO309" s="144"/>
      <c r="GP309" s="144"/>
      <c r="GQ309" s="144"/>
      <c r="GR309" s="144"/>
      <c r="GS309" s="144"/>
      <c r="GT309" s="144"/>
      <c r="GU309" s="144"/>
      <c r="GV309" s="144"/>
      <c r="GW309" s="144"/>
      <c r="GX309" s="144"/>
      <c r="GY309" s="144"/>
      <c r="GZ309" s="144"/>
      <c r="HA309" s="144"/>
      <c r="HB309" s="144"/>
      <c r="HC309" s="144"/>
      <c r="HD309" s="144"/>
      <c r="HE309" s="144"/>
      <c r="HF309" s="144"/>
      <c r="HG309" s="144"/>
      <c r="HH309" s="144"/>
      <c r="HI309" s="144"/>
      <c r="HJ309" s="144"/>
      <c r="HK309" s="144"/>
      <c r="HL309" s="144"/>
      <c r="HM309" s="144"/>
      <c r="HN309" s="144"/>
      <c r="HO309" s="144"/>
      <c r="HP309" s="144"/>
      <c r="HQ309" s="144"/>
      <c r="HR309" s="144"/>
      <c r="HS309" s="144"/>
      <c r="HT309" s="144"/>
      <c r="HU309" s="144"/>
      <c r="HV309" s="144"/>
      <c r="HW309" s="144"/>
      <c r="HX309" s="144"/>
      <c r="HY309" s="144"/>
      <c r="HZ309" s="144"/>
      <c r="IA309" s="144"/>
      <c r="IB309" s="144"/>
      <c r="IC309" s="144"/>
      <c r="ID309" s="144"/>
      <c r="IE309" s="144"/>
      <c r="IF309" s="144"/>
      <c r="IG309" s="144"/>
      <c r="IH309" s="144"/>
      <c r="II309" s="144"/>
      <c r="IJ309" s="144"/>
      <c r="IK309" s="144"/>
      <c r="IL309" s="144"/>
      <c r="IM309" s="144"/>
      <c r="IN309" s="144"/>
      <c r="IO309" s="144"/>
      <c r="IP309" s="144"/>
      <c r="IQ309" s="144"/>
      <c r="IR309" s="144"/>
      <c r="IS309" s="144"/>
      <c r="IT309" s="144"/>
      <c r="IU309" s="144"/>
      <c r="IV309" s="144"/>
    </row>
    <row r="310" spans="1:256">
      <c r="A310" s="629"/>
      <c r="B310" s="632"/>
      <c r="C310" s="174" t="s">
        <v>2</v>
      </c>
      <c r="D310" s="176">
        <f>D308+D309</f>
        <v>2200591</v>
      </c>
      <c r="E310" s="177">
        <f t="shared" ref="E310:P310" si="131">E308+E309</f>
        <v>2200591</v>
      </c>
      <c r="F310" s="177">
        <f t="shared" si="131"/>
        <v>2200091</v>
      </c>
      <c r="G310" s="177">
        <f t="shared" si="131"/>
        <v>2050131</v>
      </c>
      <c r="H310" s="177">
        <f t="shared" si="131"/>
        <v>149960</v>
      </c>
      <c r="I310" s="177">
        <f t="shared" si="131"/>
        <v>0</v>
      </c>
      <c r="J310" s="177">
        <f t="shared" si="131"/>
        <v>500</v>
      </c>
      <c r="K310" s="177">
        <f t="shared" si="131"/>
        <v>0</v>
      </c>
      <c r="L310" s="177">
        <f t="shared" si="131"/>
        <v>0</v>
      </c>
      <c r="M310" s="177">
        <f t="shared" si="131"/>
        <v>0</v>
      </c>
      <c r="N310" s="177">
        <f t="shared" si="131"/>
        <v>0</v>
      </c>
      <c r="O310" s="177">
        <f t="shared" si="131"/>
        <v>0</v>
      </c>
      <c r="P310" s="177">
        <f t="shared" si="131"/>
        <v>0</v>
      </c>
      <c r="Q310" s="178"/>
      <c r="R310" s="178"/>
      <c r="S310" s="178"/>
      <c r="T310" s="178"/>
      <c r="U310" s="178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/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  <c r="CI310" s="144"/>
      <c r="CJ310" s="144"/>
      <c r="CK310" s="144"/>
      <c r="CL310" s="144"/>
      <c r="CM310" s="144"/>
      <c r="CN310" s="144"/>
      <c r="CO310" s="144"/>
      <c r="CP310" s="144"/>
      <c r="CQ310" s="144"/>
      <c r="CR310" s="144"/>
      <c r="CS310" s="144"/>
      <c r="CT310" s="144"/>
      <c r="CU310" s="144"/>
      <c r="CV310" s="144"/>
      <c r="CW310" s="144"/>
      <c r="CX310" s="144"/>
      <c r="CY310" s="144"/>
      <c r="CZ310" s="144"/>
      <c r="DA310" s="144"/>
      <c r="DB310" s="144"/>
      <c r="DC310" s="144"/>
      <c r="DD310" s="144"/>
      <c r="DE310" s="144"/>
      <c r="DF310" s="144"/>
      <c r="DG310" s="144"/>
      <c r="DH310" s="144"/>
      <c r="DI310" s="144"/>
      <c r="DJ310" s="144"/>
      <c r="DK310" s="144"/>
      <c r="DL310" s="144"/>
      <c r="DM310" s="144"/>
      <c r="DN310" s="144"/>
      <c r="DO310" s="144"/>
      <c r="DP310" s="144"/>
      <c r="DQ310" s="144"/>
      <c r="DR310" s="144"/>
      <c r="DS310" s="144"/>
      <c r="DT310" s="144"/>
      <c r="DU310" s="144"/>
      <c r="DV310" s="144"/>
      <c r="DW310" s="144"/>
      <c r="DX310" s="144"/>
      <c r="DY310" s="144"/>
      <c r="DZ310" s="144"/>
      <c r="EA310" s="144"/>
      <c r="EB310" s="144"/>
      <c r="EC310" s="144"/>
      <c r="ED310" s="144"/>
      <c r="EE310" s="144"/>
      <c r="EF310" s="144"/>
      <c r="EG310" s="144"/>
      <c r="EH310" s="144"/>
      <c r="EI310" s="144"/>
      <c r="EJ310" s="144"/>
      <c r="EK310" s="144"/>
      <c r="EL310" s="144"/>
      <c r="EM310" s="144"/>
      <c r="EN310" s="144"/>
      <c r="EO310" s="144"/>
      <c r="EP310" s="144"/>
      <c r="EQ310" s="144"/>
      <c r="ER310" s="144"/>
      <c r="ES310" s="144"/>
      <c r="ET310" s="144"/>
      <c r="EU310" s="144"/>
      <c r="EV310" s="144"/>
      <c r="EW310" s="144"/>
      <c r="EX310" s="144"/>
      <c r="EY310" s="144"/>
      <c r="EZ310" s="144"/>
      <c r="FA310" s="144"/>
      <c r="FB310" s="144"/>
      <c r="FC310" s="144"/>
      <c r="FD310" s="144"/>
      <c r="FE310" s="144"/>
      <c r="FF310" s="144"/>
      <c r="FG310" s="144"/>
      <c r="FH310" s="144"/>
      <c r="FI310" s="144"/>
      <c r="FJ310" s="144"/>
      <c r="FK310" s="144"/>
      <c r="FL310" s="144"/>
      <c r="FM310" s="144"/>
      <c r="FN310" s="144"/>
      <c r="FO310" s="144"/>
      <c r="FP310" s="144"/>
      <c r="FQ310" s="144"/>
      <c r="FR310" s="144"/>
      <c r="FS310" s="144"/>
      <c r="FT310" s="144"/>
      <c r="FU310" s="144"/>
      <c r="FV310" s="144"/>
      <c r="FW310" s="144"/>
      <c r="FX310" s="144"/>
      <c r="FY310" s="144"/>
      <c r="FZ310" s="144"/>
      <c r="GA310" s="144"/>
      <c r="GB310" s="144"/>
      <c r="GC310" s="144"/>
      <c r="GD310" s="144"/>
      <c r="GE310" s="144"/>
      <c r="GF310" s="144"/>
      <c r="GG310" s="144"/>
      <c r="GH310" s="144"/>
      <c r="GI310" s="144"/>
      <c r="GJ310" s="144"/>
      <c r="GK310" s="144"/>
      <c r="GL310" s="144"/>
      <c r="GM310" s="144"/>
      <c r="GN310" s="144"/>
      <c r="GO310" s="144"/>
      <c r="GP310" s="144"/>
      <c r="GQ310" s="144"/>
      <c r="GR310" s="144"/>
      <c r="GS310" s="144"/>
      <c r="GT310" s="144"/>
      <c r="GU310" s="144"/>
      <c r="GV310" s="144"/>
      <c r="GW310" s="144"/>
      <c r="GX310" s="144"/>
      <c r="GY310" s="144"/>
      <c r="GZ310" s="144"/>
      <c r="HA310" s="144"/>
      <c r="HB310" s="144"/>
      <c r="HC310" s="144"/>
      <c r="HD310" s="144"/>
      <c r="HE310" s="144"/>
      <c r="HF310" s="144"/>
      <c r="HG310" s="144"/>
      <c r="HH310" s="144"/>
      <c r="HI310" s="144"/>
      <c r="HJ310" s="144"/>
      <c r="HK310" s="144"/>
      <c r="HL310" s="144"/>
      <c r="HM310" s="144"/>
      <c r="HN310" s="144"/>
      <c r="HO310" s="144"/>
      <c r="HP310" s="144"/>
      <c r="HQ310" s="144"/>
      <c r="HR310" s="144"/>
      <c r="HS310" s="144"/>
      <c r="HT310" s="144"/>
      <c r="HU310" s="144"/>
      <c r="HV310" s="144"/>
      <c r="HW310" s="144"/>
      <c r="HX310" s="144"/>
      <c r="HY310" s="144"/>
      <c r="HZ310" s="144"/>
      <c r="IA310" s="144"/>
      <c r="IB310" s="144"/>
      <c r="IC310" s="144"/>
      <c r="ID310" s="144"/>
      <c r="IE310" s="144"/>
      <c r="IF310" s="144"/>
      <c r="IG310" s="144"/>
      <c r="IH310" s="144"/>
      <c r="II310" s="144"/>
      <c r="IJ310" s="144"/>
      <c r="IK310" s="144"/>
      <c r="IL310" s="144"/>
      <c r="IM310" s="144"/>
      <c r="IN310" s="144"/>
      <c r="IO310" s="144"/>
      <c r="IP310" s="144"/>
      <c r="IQ310" s="144"/>
      <c r="IR310" s="144"/>
      <c r="IS310" s="144"/>
      <c r="IT310" s="144"/>
      <c r="IU310" s="144"/>
      <c r="IV310" s="144"/>
    </row>
    <row r="311" spans="1:256" hidden="1">
      <c r="A311" s="627">
        <v>85407</v>
      </c>
      <c r="B311" s="630" t="s">
        <v>269</v>
      </c>
      <c r="C311" s="174" t="s">
        <v>0</v>
      </c>
      <c r="D311" s="176">
        <f t="shared" si="126"/>
        <v>165454</v>
      </c>
      <c r="E311" s="177">
        <f t="shared" si="127"/>
        <v>165454</v>
      </c>
      <c r="F311" s="177">
        <f t="shared" si="128"/>
        <v>165454</v>
      </c>
      <c r="G311" s="177">
        <v>165454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7">
        <f t="shared" si="129"/>
        <v>0</v>
      </c>
      <c r="N311" s="177">
        <v>0</v>
      </c>
      <c r="O311" s="177">
        <v>0</v>
      </c>
      <c r="P311" s="177">
        <v>0</v>
      </c>
      <c r="Q311" s="178"/>
      <c r="R311" s="178"/>
      <c r="S311" s="178"/>
      <c r="T311" s="178"/>
      <c r="U311" s="178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/>
      <c r="BK311" s="144"/>
      <c r="BL311" s="144"/>
      <c r="BM311" s="144"/>
      <c r="BN311" s="144"/>
      <c r="BO311" s="144"/>
      <c r="BP311" s="144"/>
      <c r="BQ311" s="144"/>
      <c r="BR311" s="144"/>
      <c r="BS311" s="144"/>
      <c r="BT311" s="144"/>
      <c r="BU311" s="144"/>
      <c r="BV311" s="144"/>
      <c r="BW311" s="144"/>
      <c r="BX311" s="144"/>
      <c r="BY311" s="144"/>
      <c r="BZ311" s="144"/>
      <c r="CA311" s="144"/>
      <c r="CB311" s="144"/>
      <c r="CC311" s="144"/>
      <c r="CD311" s="144"/>
      <c r="CE311" s="144"/>
      <c r="CF311" s="144"/>
      <c r="CG311" s="144"/>
      <c r="CH311" s="144"/>
      <c r="CI311" s="144"/>
      <c r="CJ311" s="144"/>
      <c r="CK311" s="144"/>
      <c r="CL311" s="144"/>
      <c r="CM311" s="144"/>
      <c r="CN311" s="144"/>
      <c r="CO311" s="144"/>
      <c r="CP311" s="144"/>
      <c r="CQ311" s="144"/>
      <c r="CR311" s="144"/>
      <c r="CS311" s="144"/>
      <c r="CT311" s="144"/>
      <c r="CU311" s="144"/>
      <c r="CV311" s="144"/>
      <c r="CW311" s="144"/>
      <c r="CX311" s="144"/>
      <c r="CY311" s="144"/>
      <c r="CZ311" s="144"/>
      <c r="DA311" s="144"/>
      <c r="DB311" s="144"/>
      <c r="DC311" s="144"/>
      <c r="DD311" s="144"/>
      <c r="DE311" s="144"/>
      <c r="DF311" s="144"/>
      <c r="DG311" s="144"/>
      <c r="DH311" s="144"/>
      <c r="DI311" s="144"/>
      <c r="DJ311" s="144"/>
      <c r="DK311" s="144"/>
      <c r="DL311" s="144"/>
      <c r="DM311" s="144"/>
      <c r="DN311" s="144"/>
      <c r="DO311" s="144"/>
      <c r="DP311" s="144"/>
      <c r="DQ311" s="144"/>
      <c r="DR311" s="144"/>
      <c r="DS311" s="144"/>
      <c r="DT311" s="144"/>
      <c r="DU311" s="144"/>
      <c r="DV311" s="144"/>
      <c r="DW311" s="144"/>
      <c r="DX311" s="144"/>
      <c r="DY311" s="144"/>
      <c r="DZ311" s="144"/>
      <c r="EA311" s="144"/>
      <c r="EB311" s="144"/>
      <c r="EC311" s="144"/>
      <c r="ED311" s="144"/>
      <c r="EE311" s="144"/>
      <c r="EF311" s="144"/>
      <c r="EG311" s="144"/>
      <c r="EH311" s="144"/>
      <c r="EI311" s="144"/>
      <c r="EJ311" s="144"/>
      <c r="EK311" s="144"/>
      <c r="EL311" s="144"/>
      <c r="EM311" s="144"/>
      <c r="EN311" s="144"/>
      <c r="EO311" s="144"/>
      <c r="EP311" s="144"/>
      <c r="EQ311" s="144"/>
      <c r="ER311" s="144"/>
      <c r="ES311" s="144"/>
      <c r="ET311" s="144"/>
      <c r="EU311" s="144"/>
      <c r="EV311" s="144"/>
      <c r="EW311" s="144"/>
      <c r="EX311" s="144"/>
      <c r="EY311" s="144"/>
      <c r="EZ311" s="144"/>
      <c r="FA311" s="144"/>
      <c r="FB311" s="144"/>
      <c r="FC311" s="144"/>
      <c r="FD311" s="144"/>
      <c r="FE311" s="144"/>
      <c r="FF311" s="144"/>
      <c r="FG311" s="144"/>
      <c r="FH311" s="144"/>
      <c r="FI311" s="144"/>
      <c r="FJ311" s="144"/>
      <c r="FK311" s="144"/>
      <c r="FL311" s="144"/>
      <c r="FM311" s="144"/>
      <c r="FN311" s="144"/>
      <c r="FO311" s="144"/>
      <c r="FP311" s="144"/>
      <c r="FQ311" s="144"/>
      <c r="FR311" s="144"/>
      <c r="FS311" s="144"/>
      <c r="FT311" s="144"/>
      <c r="FU311" s="144"/>
      <c r="FV311" s="144"/>
      <c r="FW311" s="144"/>
      <c r="FX311" s="144"/>
      <c r="FY311" s="144"/>
      <c r="FZ311" s="144"/>
      <c r="GA311" s="144"/>
      <c r="GB311" s="144"/>
      <c r="GC311" s="144"/>
      <c r="GD311" s="144"/>
      <c r="GE311" s="144"/>
      <c r="GF311" s="144"/>
      <c r="GG311" s="144"/>
      <c r="GH311" s="144"/>
      <c r="GI311" s="144"/>
      <c r="GJ311" s="144"/>
      <c r="GK311" s="144"/>
      <c r="GL311" s="144"/>
      <c r="GM311" s="144"/>
      <c r="GN311" s="144"/>
      <c r="GO311" s="144"/>
      <c r="GP311" s="144"/>
      <c r="GQ311" s="144"/>
      <c r="GR311" s="144"/>
      <c r="GS311" s="144"/>
      <c r="GT311" s="144"/>
      <c r="GU311" s="144"/>
      <c r="GV311" s="144"/>
      <c r="GW311" s="144"/>
      <c r="GX311" s="144"/>
      <c r="GY311" s="144"/>
      <c r="GZ311" s="144"/>
      <c r="HA311" s="144"/>
      <c r="HB311" s="144"/>
      <c r="HC311" s="144"/>
      <c r="HD311" s="144"/>
      <c r="HE311" s="144"/>
      <c r="HF311" s="144"/>
      <c r="HG311" s="144"/>
      <c r="HH311" s="144"/>
      <c r="HI311" s="144"/>
      <c r="HJ311" s="144"/>
      <c r="HK311" s="144"/>
      <c r="HL311" s="144"/>
      <c r="HM311" s="144"/>
      <c r="HN311" s="144"/>
      <c r="HO311" s="144"/>
      <c r="HP311" s="144"/>
      <c r="HQ311" s="144"/>
      <c r="HR311" s="144"/>
      <c r="HS311" s="144"/>
      <c r="HT311" s="144"/>
      <c r="HU311" s="144"/>
      <c r="HV311" s="144"/>
      <c r="HW311" s="144"/>
      <c r="HX311" s="144"/>
      <c r="HY311" s="144"/>
      <c r="HZ311" s="144"/>
      <c r="IA311" s="144"/>
      <c r="IB311" s="144"/>
      <c r="IC311" s="144"/>
      <c r="ID311" s="144"/>
      <c r="IE311" s="144"/>
      <c r="IF311" s="144"/>
      <c r="IG311" s="144"/>
      <c r="IH311" s="144"/>
      <c r="II311" s="144"/>
      <c r="IJ311" s="144"/>
      <c r="IK311" s="144"/>
      <c r="IL311" s="144"/>
      <c r="IM311" s="144"/>
      <c r="IN311" s="144"/>
      <c r="IO311" s="144"/>
      <c r="IP311" s="144"/>
      <c r="IQ311" s="144"/>
      <c r="IR311" s="144"/>
      <c r="IS311" s="144"/>
      <c r="IT311" s="144"/>
      <c r="IU311" s="144"/>
      <c r="IV311" s="144"/>
    </row>
    <row r="312" spans="1:256" hidden="1">
      <c r="A312" s="628"/>
      <c r="B312" s="631"/>
      <c r="C312" s="174" t="s">
        <v>1</v>
      </c>
      <c r="D312" s="176">
        <f t="shared" si="126"/>
        <v>0</v>
      </c>
      <c r="E312" s="177">
        <f t="shared" si="127"/>
        <v>0</v>
      </c>
      <c r="F312" s="177">
        <f t="shared" si="128"/>
        <v>0</v>
      </c>
      <c r="G312" s="177"/>
      <c r="H312" s="177"/>
      <c r="I312" s="177"/>
      <c r="J312" s="177"/>
      <c r="K312" s="177"/>
      <c r="L312" s="177"/>
      <c r="M312" s="177">
        <f t="shared" si="129"/>
        <v>0</v>
      </c>
      <c r="N312" s="177"/>
      <c r="O312" s="177"/>
      <c r="P312" s="177"/>
      <c r="Q312" s="178"/>
      <c r="R312" s="178"/>
      <c r="S312" s="178"/>
      <c r="T312" s="178"/>
      <c r="U312" s="178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44"/>
      <c r="BK312" s="144"/>
      <c r="BL312" s="144"/>
      <c r="BM312" s="144"/>
      <c r="BN312" s="144"/>
      <c r="BO312" s="144"/>
      <c r="BP312" s="144"/>
      <c r="BQ312" s="144"/>
      <c r="BR312" s="144"/>
      <c r="BS312" s="144"/>
      <c r="BT312" s="144"/>
      <c r="BU312" s="144"/>
      <c r="BV312" s="144"/>
      <c r="BW312" s="144"/>
      <c r="BX312" s="144"/>
      <c r="BY312" s="144"/>
      <c r="BZ312" s="144"/>
      <c r="CA312" s="144"/>
      <c r="CB312" s="144"/>
      <c r="CC312" s="144"/>
      <c r="CD312" s="144"/>
      <c r="CE312" s="144"/>
      <c r="CF312" s="144"/>
      <c r="CG312" s="144"/>
      <c r="CH312" s="144"/>
      <c r="CI312" s="144"/>
      <c r="CJ312" s="144"/>
      <c r="CK312" s="144"/>
      <c r="CL312" s="144"/>
      <c r="CM312" s="144"/>
      <c r="CN312" s="144"/>
      <c r="CO312" s="144"/>
      <c r="CP312" s="144"/>
      <c r="CQ312" s="144"/>
      <c r="CR312" s="144"/>
      <c r="CS312" s="144"/>
      <c r="CT312" s="144"/>
      <c r="CU312" s="144"/>
      <c r="CV312" s="144"/>
      <c r="CW312" s="144"/>
      <c r="CX312" s="144"/>
      <c r="CY312" s="144"/>
      <c r="CZ312" s="144"/>
      <c r="DA312" s="144"/>
      <c r="DB312" s="144"/>
      <c r="DC312" s="144"/>
      <c r="DD312" s="144"/>
      <c r="DE312" s="144"/>
      <c r="DF312" s="144"/>
      <c r="DG312" s="144"/>
      <c r="DH312" s="144"/>
      <c r="DI312" s="144"/>
      <c r="DJ312" s="144"/>
      <c r="DK312" s="144"/>
      <c r="DL312" s="144"/>
      <c r="DM312" s="144"/>
      <c r="DN312" s="144"/>
      <c r="DO312" s="144"/>
      <c r="DP312" s="144"/>
      <c r="DQ312" s="144"/>
      <c r="DR312" s="144"/>
      <c r="DS312" s="144"/>
      <c r="DT312" s="144"/>
      <c r="DU312" s="144"/>
      <c r="DV312" s="144"/>
      <c r="DW312" s="144"/>
      <c r="DX312" s="144"/>
      <c r="DY312" s="144"/>
      <c r="DZ312" s="144"/>
      <c r="EA312" s="144"/>
      <c r="EB312" s="144"/>
      <c r="EC312" s="144"/>
      <c r="ED312" s="144"/>
      <c r="EE312" s="144"/>
      <c r="EF312" s="144"/>
      <c r="EG312" s="144"/>
      <c r="EH312" s="144"/>
      <c r="EI312" s="144"/>
      <c r="EJ312" s="144"/>
      <c r="EK312" s="144"/>
      <c r="EL312" s="144"/>
      <c r="EM312" s="144"/>
      <c r="EN312" s="144"/>
      <c r="EO312" s="144"/>
      <c r="EP312" s="144"/>
      <c r="EQ312" s="144"/>
      <c r="ER312" s="144"/>
      <c r="ES312" s="144"/>
      <c r="ET312" s="144"/>
      <c r="EU312" s="144"/>
      <c r="EV312" s="144"/>
      <c r="EW312" s="144"/>
      <c r="EX312" s="144"/>
      <c r="EY312" s="144"/>
      <c r="EZ312" s="144"/>
      <c r="FA312" s="144"/>
      <c r="FB312" s="144"/>
      <c r="FC312" s="144"/>
      <c r="FD312" s="144"/>
      <c r="FE312" s="144"/>
      <c r="FF312" s="144"/>
      <c r="FG312" s="144"/>
      <c r="FH312" s="144"/>
      <c r="FI312" s="144"/>
      <c r="FJ312" s="144"/>
      <c r="FK312" s="144"/>
      <c r="FL312" s="144"/>
      <c r="FM312" s="144"/>
      <c r="FN312" s="144"/>
      <c r="FO312" s="144"/>
      <c r="FP312" s="144"/>
      <c r="FQ312" s="144"/>
      <c r="FR312" s="144"/>
      <c r="FS312" s="144"/>
      <c r="FT312" s="144"/>
      <c r="FU312" s="144"/>
      <c r="FV312" s="144"/>
      <c r="FW312" s="144"/>
      <c r="FX312" s="144"/>
      <c r="FY312" s="144"/>
      <c r="FZ312" s="144"/>
      <c r="GA312" s="144"/>
      <c r="GB312" s="144"/>
      <c r="GC312" s="144"/>
      <c r="GD312" s="144"/>
      <c r="GE312" s="144"/>
      <c r="GF312" s="144"/>
      <c r="GG312" s="144"/>
      <c r="GH312" s="144"/>
      <c r="GI312" s="144"/>
      <c r="GJ312" s="144"/>
      <c r="GK312" s="144"/>
      <c r="GL312" s="144"/>
      <c r="GM312" s="144"/>
      <c r="GN312" s="144"/>
      <c r="GO312" s="144"/>
      <c r="GP312" s="144"/>
      <c r="GQ312" s="144"/>
      <c r="GR312" s="144"/>
      <c r="GS312" s="144"/>
      <c r="GT312" s="144"/>
      <c r="GU312" s="144"/>
      <c r="GV312" s="144"/>
      <c r="GW312" s="144"/>
      <c r="GX312" s="144"/>
      <c r="GY312" s="144"/>
      <c r="GZ312" s="144"/>
      <c r="HA312" s="144"/>
      <c r="HB312" s="144"/>
      <c r="HC312" s="144"/>
      <c r="HD312" s="144"/>
      <c r="HE312" s="144"/>
      <c r="HF312" s="144"/>
      <c r="HG312" s="144"/>
      <c r="HH312" s="144"/>
      <c r="HI312" s="144"/>
      <c r="HJ312" s="144"/>
      <c r="HK312" s="144"/>
      <c r="HL312" s="144"/>
      <c r="HM312" s="144"/>
      <c r="HN312" s="144"/>
      <c r="HO312" s="144"/>
      <c r="HP312" s="144"/>
      <c r="HQ312" s="144"/>
      <c r="HR312" s="144"/>
      <c r="HS312" s="144"/>
      <c r="HT312" s="144"/>
      <c r="HU312" s="144"/>
      <c r="HV312" s="144"/>
      <c r="HW312" s="144"/>
      <c r="HX312" s="144"/>
      <c r="HY312" s="144"/>
      <c r="HZ312" s="144"/>
      <c r="IA312" s="144"/>
      <c r="IB312" s="144"/>
      <c r="IC312" s="144"/>
      <c r="ID312" s="144"/>
      <c r="IE312" s="144"/>
      <c r="IF312" s="144"/>
      <c r="IG312" s="144"/>
      <c r="IH312" s="144"/>
      <c r="II312" s="144"/>
      <c r="IJ312" s="144"/>
      <c r="IK312" s="144"/>
      <c r="IL312" s="144"/>
      <c r="IM312" s="144"/>
      <c r="IN312" s="144"/>
      <c r="IO312" s="144"/>
      <c r="IP312" s="144"/>
      <c r="IQ312" s="144"/>
      <c r="IR312" s="144"/>
      <c r="IS312" s="144"/>
      <c r="IT312" s="144"/>
      <c r="IU312" s="144"/>
      <c r="IV312" s="144"/>
    </row>
    <row r="313" spans="1:256" hidden="1">
      <c r="A313" s="629"/>
      <c r="B313" s="632"/>
      <c r="C313" s="174" t="s">
        <v>2</v>
      </c>
      <c r="D313" s="176">
        <f>D311+D312</f>
        <v>165454</v>
      </c>
      <c r="E313" s="177">
        <f t="shared" ref="E313:P313" si="132">E311+E312</f>
        <v>165454</v>
      </c>
      <c r="F313" s="177">
        <f t="shared" si="132"/>
        <v>165454</v>
      </c>
      <c r="G313" s="177">
        <f t="shared" si="132"/>
        <v>165454</v>
      </c>
      <c r="H313" s="177">
        <f t="shared" si="132"/>
        <v>0</v>
      </c>
      <c r="I313" s="177">
        <f t="shared" si="132"/>
        <v>0</v>
      </c>
      <c r="J313" s="177">
        <f t="shared" si="132"/>
        <v>0</v>
      </c>
      <c r="K313" s="177">
        <f t="shared" si="132"/>
        <v>0</v>
      </c>
      <c r="L313" s="177">
        <f t="shared" si="132"/>
        <v>0</v>
      </c>
      <c r="M313" s="177">
        <f t="shared" si="132"/>
        <v>0</v>
      </c>
      <c r="N313" s="177">
        <f t="shared" si="132"/>
        <v>0</v>
      </c>
      <c r="O313" s="177">
        <f t="shared" si="132"/>
        <v>0</v>
      </c>
      <c r="P313" s="177">
        <f t="shared" si="132"/>
        <v>0</v>
      </c>
      <c r="Q313" s="178"/>
      <c r="R313" s="178"/>
      <c r="S313" s="178"/>
      <c r="T313" s="178"/>
      <c r="U313" s="178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44"/>
      <c r="BK313" s="144"/>
      <c r="BL313" s="144"/>
      <c r="BM313" s="144"/>
      <c r="BN313" s="144"/>
      <c r="BO313" s="144"/>
      <c r="BP313" s="144"/>
      <c r="BQ313" s="144"/>
      <c r="BR313" s="144"/>
      <c r="BS313" s="144"/>
      <c r="BT313" s="144"/>
      <c r="BU313" s="144"/>
      <c r="BV313" s="144"/>
      <c r="BW313" s="144"/>
      <c r="BX313" s="144"/>
      <c r="BY313" s="144"/>
      <c r="BZ313" s="144"/>
      <c r="CA313" s="144"/>
      <c r="CB313" s="144"/>
      <c r="CC313" s="144"/>
      <c r="CD313" s="144"/>
      <c r="CE313" s="144"/>
      <c r="CF313" s="144"/>
      <c r="CG313" s="144"/>
      <c r="CH313" s="144"/>
      <c r="CI313" s="144"/>
      <c r="CJ313" s="144"/>
      <c r="CK313" s="144"/>
      <c r="CL313" s="144"/>
      <c r="CM313" s="144"/>
      <c r="CN313" s="144"/>
      <c r="CO313" s="144"/>
      <c r="CP313" s="144"/>
      <c r="CQ313" s="144"/>
      <c r="CR313" s="144"/>
      <c r="CS313" s="144"/>
      <c r="CT313" s="144"/>
      <c r="CU313" s="144"/>
      <c r="CV313" s="144"/>
      <c r="CW313" s="144"/>
      <c r="CX313" s="144"/>
      <c r="CY313" s="144"/>
      <c r="CZ313" s="144"/>
      <c r="DA313" s="144"/>
      <c r="DB313" s="144"/>
      <c r="DC313" s="144"/>
      <c r="DD313" s="144"/>
      <c r="DE313" s="144"/>
      <c r="DF313" s="144"/>
      <c r="DG313" s="144"/>
      <c r="DH313" s="144"/>
      <c r="DI313" s="144"/>
      <c r="DJ313" s="144"/>
      <c r="DK313" s="144"/>
      <c r="DL313" s="144"/>
      <c r="DM313" s="144"/>
      <c r="DN313" s="144"/>
      <c r="DO313" s="144"/>
      <c r="DP313" s="144"/>
      <c r="DQ313" s="144"/>
      <c r="DR313" s="144"/>
      <c r="DS313" s="144"/>
      <c r="DT313" s="144"/>
      <c r="DU313" s="144"/>
      <c r="DV313" s="144"/>
      <c r="DW313" s="144"/>
      <c r="DX313" s="144"/>
      <c r="DY313" s="144"/>
      <c r="DZ313" s="144"/>
      <c r="EA313" s="144"/>
      <c r="EB313" s="144"/>
      <c r="EC313" s="144"/>
      <c r="ED313" s="144"/>
      <c r="EE313" s="144"/>
      <c r="EF313" s="144"/>
      <c r="EG313" s="144"/>
      <c r="EH313" s="144"/>
      <c r="EI313" s="144"/>
      <c r="EJ313" s="144"/>
      <c r="EK313" s="144"/>
      <c r="EL313" s="144"/>
      <c r="EM313" s="144"/>
      <c r="EN313" s="144"/>
      <c r="EO313" s="144"/>
      <c r="EP313" s="144"/>
      <c r="EQ313" s="144"/>
      <c r="ER313" s="144"/>
      <c r="ES313" s="144"/>
      <c r="ET313" s="144"/>
      <c r="EU313" s="144"/>
      <c r="EV313" s="144"/>
      <c r="EW313" s="144"/>
      <c r="EX313" s="144"/>
      <c r="EY313" s="144"/>
      <c r="EZ313" s="144"/>
      <c r="FA313" s="144"/>
      <c r="FB313" s="144"/>
      <c r="FC313" s="144"/>
      <c r="FD313" s="144"/>
      <c r="FE313" s="144"/>
      <c r="FF313" s="144"/>
      <c r="FG313" s="144"/>
      <c r="FH313" s="144"/>
      <c r="FI313" s="144"/>
      <c r="FJ313" s="144"/>
      <c r="FK313" s="144"/>
      <c r="FL313" s="144"/>
      <c r="FM313" s="144"/>
      <c r="FN313" s="144"/>
      <c r="FO313" s="144"/>
      <c r="FP313" s="144"/>
      <c r="FQ313" s="144"/>
      <c r="FR313" s="144"/>
      <c r="FS313" s="144"/>
      <c r="FT313" s="144"/>
      <c r="FU313" s="144"/>
      <c r="FV313" s="144"/>
      <c r="FW313" s="144"/>
      <c r="FX313" s="144"/>
      <c r="FY313" s="144"/>
      <c r="FZ313" s="144"/>
      <c r="GA313" s="144"/>
      <c r="GB313" s="144"/>
      <c r="GC313" s="144"/>
      <c r="GD313" s="144"/>
      <c r="GE313" s="144"/>
      <c r="GF313" s="144"/>
      <c r="GG313" s="144"/>
      <c r="GH313" s="144"/>
      <c r="GI313" s="144"/>
      <c r="GJ313" s="144"/>
      <c r="GK313" s="144"/>
      <c r="GL313" s="144"/>
      <c r="GM313" s="144"/>
      <c r="GN313" s="144"/>
      <c r="GO313" s="144"/>
      <c r="GP313" s="144"/>
      <c r="GQ313" s="144"/>
      <c r="GR313" s="144"/>
      <c r="GS313" s="144"/>
      <c r="GT313" s="144"/>
      <c r="GU313" s="144"/>
      <c r="GV313" s="144"/>
      <c r="GW313" s="144"/>
      <c r="GX313" s="144"/>
      <c r="GY313" s="144"/>
      <c r="GZ313" s="144"/>
      <c r="HA313" s="144"/>
      <c r="HB313" s="144"/>
      <c r="HC313" s="144"/>
      <c r="HD313" s="144"/>
      <c r="HE313" s="144"/>
      <c r="HF313" s="144"/>
      <c r="HG313" s="144"/>
      <c r="HH313" s="144"/>
      <c r="HI313" s="144"/>
      <c r="HJ313" s="144"/>
      <c r="HK313" s="144"/>
      <c r="HL313" s="144"/>
      <c r="HM313" s="144"/>
      <c r="HN313" s="144"/>
      <c r="HO313" s="144"/>
      <c r="HP313" s="144"/>
      <c r="HQ313" s="144"/>
      <c r="HR313" s="144"/>
      <c r="HS313" s="144"/>
      <c r="HT313" s="144"/>
      <c r="HU313" s="144"/>
      <c r="HV313" s="144"/>
      <c r="HW313" s="144"/>
      <c r="HX313" s="144"/>
      <c r="HY313" s="144"/>
      <c r="HZ313" s="144"/>
      <c r="IA313" s="144"/>
      <c r="IB313" s="144"/>
      <c r="IC313" s="144"/>
      <c r="ID313" s="144"/>
      <c r="IE313" s="144"/>
      <c r="IF313" s="144"/>
      <c r="IG313" s="144"/>
      <c r="IH313" s="144"/>
      <c r="II313" s="144"/>
      <c r="IJ313" s="144"/>
      <c r="IK313" s="144"/>
      <c r="IL313" s="144"/>
      <c r="IM313" s="144"/>
      <c r="IN313" s="144"/>
      <c r="IO313" s="144"/>
      <c r="IP313" s="144"/>
      <c r="IQ313" s="144"/>
      <c r="IR313" s="144"/>
      <c r="IS313" s="144"/>
      <c r="IT313" s="144"/>
      <c r="IU313" s="144"/>
      <c r="IV313" s="144"/>
    </row>
    <row r="314" spans="1:256">
      <c r="A314" s="627">
        <v>85410</v>
      </c>
      <c r="B314" s="630" t="s">
        <v>270</v>
      </c>
      <c r="C314" s="174" t="s">
        <v>0</v>
      </c>
      <c r="D314" s="176">
        <f t="shared" si="126"/>
        <v>2569513</v>
      </c>
      <c r="E314" s="177">
        <f t="shared" si="127"/>
        <v>2269513</v>
      </c>
      <c r="F314" s="177">
        <f t="shared" si="128"/>
        <v>2267013</v>
      </c>
      <c r="G314" s="177">
        <v>1959338</v>
      </c>
      <c r="H314" s="177">
        <f>3569513-3261838</f>
        <v>307675</v>
      </c>
      <c r="I314" s="177">
        <v>0</v>
      </c>
      <c r="J314" s="177">
        <v>2500</v>
      </c>
      <c r="K314" s="177">
        <v>0</v>
      </c>
      <c r="L314" s="177">
        <v>0</v>
      </c>
      <c r="M314" s="177">
        <f t="shared" si="129"/>
        <v>300000</v>
      </c>
      <c r="N314" s="177">
        <v>300000</v>
      </c>
      <c r="O314" s="177">
        <v>0</v>
      </c>
      <c r="P314" s="177">
        <v>0</v>
      </c>
      <c r="Q314" s="178"/>
      <c r="R314" s="178"/>
      <c r="S314" s="178"/>
      <c r="T314" s="178"/>
      <c r="U314" s="178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4"/>
      <c r="BN314" s="144"/>
      <c r="BO314" s="144"/>
      <c r="BP314" s="144"/>
      <c r="BQ314" s="144"/>
      <c r="BR314" s="144"/>
      <c r="BS314" s="144"/>
      <c r="BT314" s="144"/>
      <c r="BU314" s="144"/>
      <c r="BV314" s="144"/>
      <c r="BW314" s="144"/>
      <c r="BX314" s="144"/>
      <c r="BY314" s="144"/>
      <c r="BZ314" s="144"/>
      <c r="CA314" s="144"/>
      <c r="CB314" s="144"/>
      <c r="CC314" s="144"/>
      <c r="CD314" s="144"/>
      <c r="CE314" s="144"/>
      <c r="CF314" s="144"/>
      <c r="CG314" s="144"/>
      <c r="CH314" s="144"/>
      <c r="CI314" s="144"/>
      <c r="CJ314" s="144"/>
      <c r="CK314" s="144"/>
      <c r="CL314" s="144"/>
      <c r="CM314" s="144"/>
      <c r="CN314" s="144"/>
      <c r="CO314" s="144"/>
      <c r="CP314" s="144"/>
      <c r="CQ314" s="144"/>
      <c r="CR314" s="144"/>
      <c r="CS314" s="144"/>
      <c r="CT314" s="144"/>
      <c r="CU314" s="144"/>
      <c r="CV314" s="144"/>
      <c r="CW314" s="144"/>
      <c r="CX314" s="144"/>
      <c r="CY314" s="144"/>
      <c r="CZ314" s="144"/>
      <c r="DA314" s="144"/>
      <c r="DB314" s="144"/>
      <c r="DC314" s="144"/>
      <c r="DD314" s="144"/>
      <c r="DE314" s="144"/>
      <c r="DF314" s="144"/>
      <c r="DG314" s="144"/>
      <c r="DH314" s="144"/>
      <c r="DI314" s="144"/>
      <c r="DJ314" s="144"/>
      <c r="DK314" s="144"/>
      <c r="DL314" s="144"/>
      <c r="DM314" s="144"/>
      <c r="DN314" s="144"/>
      <c r="DO314" s="144"/>
      <c r="DP314" s="144"/>
      <c r="DQ314" s="144"/>
      <c r="DR314" s="144"/>
      <c r="DS314" s="144"/>
      <c r="DT314" s="144"/>
      <c r="DU314" s="144"/>
      <c r="DV314" s="144"/>
      <c r="DW314" s="144"/>
      <c r="DX314" s="144"/>
      <c r="DY314" s="144"/>
      <c r="DZ314" s="144"/>
      <c r="EA314" s="144"/>
      <c r="EB314" s="144"/>
      <c r="EC314" s="144"/>
      <c r="ED314" s="144"/>
      <c r="EE314" s="144"/>
      <c r="EF314" s="144"/>
      <c r="EG314" s="144"/>
      <c r="EH314" s="144"/>
      <c r="EI314" s="144"/>
      <c r="EJ314" s="144"/>
      <c r="EK314" s="144"/>
      <c r="EL314" s="144"/>
      <c r="EM314" s="144"/>
      <c r="EN314" s="144"/>
      <c r="EO314" s="144"/>
      <c r="EP314" s="144"/>
      <c r="EQ314" s="144"/>
      <c r="ER314" s="144"/>
      <c r="ES314" s="144"/>
      <c r="ET314" s="144"/>
      <c r="EU314" s="144"/>
      <c r="EV314" s="144"/>
      <c r="EW314" s="144"/>
      <c r="EX314" s="144"/>
      <c r="EY314" s="144"/>
      <c r="EZ314" s="144"/>
      <c r="FA314" s="144"/>
      <c r="FB314" s="144"/>
      <c r="FC314" s="144"/>
      <c r="FD314" s="144"/>
      <c r="FE314" s="144"/>
      <c r="FF314" s="144"/>
      <c r="FG314" s="144"/>
      <c r="FH314" s="144"/>
      <c r="FI314" s="144"/>
      <c r="FJ314" s="144"/>
      <c r="FK314" s="144"/>
      <c r="FL314" s="144"/>
      <c r="FM314" s="144"/>
      <c r="FN314" s="144"/>
      <c r="FO314" s="144"/>
      <c r="FP314" s="144"/>
      <c r="FQ314" s="144"/>
      <c r="FR314" s="144"/>
      <c r="FS314" s="144"/>
      <c r="FT314" s="144"/>
      <c r="FU314" s="144"/>
      <c r="FV314" s="144"/>
      <c r="FW314" s="144"/>
      <c r="FX314" s="144"/>
      <c r="FY314" s="144"/>
      <c r="FZ314" s="144"/>
      <c r="GA314" s="144"/>
      <c r="GB314" s="144"/>
      <c r="GC314" s="144"/>
      <c r="GD314" s="144"/>
      <c r="GE314" s="144"/>
      <c r="GF314" s="144"/>
      <c r="GG314" s="144"/>
      <c r="GH314" s="144"/>
      <c r="GI314" s="144"/>
      <c r="GJ314" s="144"/>
      <c r="GK314" s="144"/>
      <c r="GL314" s="144"/>
      <c r="GM314" s="144"/>
      <c r="GN314" s="144"/>
      <c r="GO314" s="144"/>
      <c r="GP314" s="144"/>
      <c r="GQ314" s="144"/>
      <c r="GR314" s="144"/>
      <c r="GS314" s="144"/>
      <c r="GT314" s="144"/>
      <c r="GU314" s="144"/>
      <c r="GV314" s="144"/>
      <c r="GW314" s="144"/>
      <c r="GX314" s="144"/>
      <c r="GY314" s="144"/>
      <c r="GZ314" s="144"/>
      <c r="HA314" s="144"/>
      <c r="HB314" s="144"/>
      <c r="HC314" s="144"/>
      <c r="HD314" s="144"/>
      <c r="HE314" s="144"/>
      <c r="HF314" s="144"/>
      <c r="HG314" s="144"/>
      <c r="HH314" s="144"/>
      <c r="HI314" s="144"/>
      <c r="HJ314" s="144"/>
      <c r="HK314" s="144"/>
      <c r="HL314" s="144"/>
      <c r="HM314" s="144"/>
      <c r="HN314" s="144"/>
      <c r="HO314" s="144"/>
      <c r="HP314" s="144"/>
      <c r="HQ314" s="144"/>
      <c r="HR314" s="144"/>
      <c r="HS314" s="144"/>
      <c r="HT314" s="144"/>
      <c r="HU314" s="144"/>
      <c r="HV314" s="144"/>
      <c r="HW314" s="144"/>
      <c r="HX314" s="144"/>
      <c r="HY314" s="144"/>
      <c r="HZ314" s="144"/>
      <c r="IA314" s="144"/>
      <c r="IB314" s="144"/>
      <c r="IC314" s="144"/>
      <c r="ID314" s="144"/>
      <c r="IE314" s="144"/>
      <c r="IF314" s="144"/>
      <c r="IG314" s="144"/>
      <c r="IH314" s="144"/>
      <c r="II314" s="144"/>
      <c r="IJ314" s="144"/>
      <c r="IK314" s="144"/>
      <c r="IL314" s="144"/>
      <c r="IM314" s="144"/>
      <c r="IN314" s="144"/>
      <c r="IO314" s="144"/>
      <c r="IP314" s="144"/>
      <c r="IQ314" s="144"/>
      <c r="IR314" s="144"/>
      <c r="IS314" s="144"/>
      <c r="IT314" s="144"/>
      <c r="IU314" s="144"/>
      <c r="IV314" s="144"/>
    </row>
    <row r="315" spans="1:256">
      <c r="A315" s="628"/>
      <c r="B315" s="631"/>
      <c r="C315" s="174" t="s">
        <v>1</v>
      </c>
      <c r="D315" s="176">
        <f t="shared" si="126"/>
        <v>145595</v>
      </c>
      <c r="E315" s="177">
        <f t="shared" si="127"/>
        <v>145595</v>
      </c>
      <c r="F315" s="177">
        <f t="shared" si="128"/>
        <v>145595</v>
      </c>
      <c r="G315" s="177">
        <v>145595</v>
      </c>
      <c r="H315" s="177"/>
      <c r="I315" s="177"/>
      <c r="J315" s="177"/>
      <c r="K315" s="177"/>
      <c r="L315" s="177"/>
      <c r="M315" s="177">
        <f t="shared" si="129"/>
        <v>0</v>
      </c>
      <c r="N315" s="177"/>
      <c r="O315" s="177"/>
      <c r="P315" s="177"/>
      <c r="Q315" s="178"/>
      <c r="R315" s="178"/>
      <c r="S315" s="178"/>
      <c r="T315" s="178"/>
      <c r="U315" s="178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4"/>
      <c r="BN315" s="144"/>
      <c r="BO315" s="144"/>
      <c r="BP315" s="144"/>
      <c r="BQ315" s="144"/>
      <c r="BR315" s="144"/>
      <c r="BS315" s="144"/>
      <c r="BT315" s="144"/>
      <c r="BU315" s="144"/>
      <c r="BV315" s="144"/>
      <c r="BW315" s="144"/>
      <c r="BX315" s="144"/>
      <c r="BY315" s="144"/>
      <c r="BZ315" s="144"/>
      <c r="CA315" s="144"/>
      <c r="CB315" s="144"/>
      <c r="CC315" s="144"/>
      <c r="CD315" s="144"/>
      <c r="CE315" s="144"/>
      <c r="CF315" s="144"/>
      <c r="CG315" s="144"/>
      <c r="CH315" s="144"/>
      <c r="CI315" s="144"/>
      <c r="CJ315" s="144"/>
      <c r="CK315" s="144"/>
      <c r="CL315" s="144"/>
      <c r="CM315" s="144"/>
      <c r="CN315" s="144"/>
      <c r="CO315" s="144"/>
      <c r="CP315" s="144"/>
      <c r="CQ315" s="144"/>
      <c r="CR315" s="144"/>
      <c r="CS315" s="144"/>
      <c r="CT315" s="144"/>
      <c r="CU315" s="144"/>
      <c r="CV315" s="144"/>
      <c r="CW315" s="144"/>
      <c r="CX315" s="144"/>
      <c r="CY315" s="144"/>
      <c r="CZ315" s="144"/>
      <c r="DA315" s="144"/>
      <c r="DB315" s="144"/>
      <c r="DC315" s="144"/>
      <c r="DD315" s="144"/>
      <c r="DE315" s="144"/>
      <c r="DF315" s="144"/>
      <c r="DG315" s="144"/>
      <c r="DH315" s="144"/>
      <c r="DI315" s="144"/>
      <c r="DJ315" s="144"/>
      <c r="DK315" s="144"/>
      <c r="DL315" s="144"/>
      <c r="DM315" s="144"/>
      <c r="DN315" s="144"/>
      <c r="DO315" s="144"/>
      <c r="DP315" s="144"/>
      <c r="DQ315" s="144"/>
      <c r="DR315" s="144"/>
      <c r="DS315" s="144"/>
      <c r="DT315" s="144"/>
      <c r="DU315" s="144"/>
      <c r="DV315" s="144"/>
      <c r="DW315" s="144"/>
      <c r="DX315" s="144"/>
      <c r="DY315" s="144"/>
      <c r="DZ315" s="144"/>
      <c r="EA315" s="144"/>
      <c r="EB315" s="144"/>
      <c r="EC315" s="144"/>
      <c r="ED315" s="144"/>
      <c r="EE315" s="144"/>
      <c r="EF315" s="144"/>
      <c r="EG315" s="144"/>
      <c r="EH315" s="144"/>
      <c r="EI315" s="144"/>
      <c r="EJ315" s="144"/>
      <c r="EK315" s="144"/>
      <c r="EL315" s="144"/>
      <c r="EM315" s="144"/>
      <c r="EN315" s="144"/>
      <c r="EO315" s="144"/>
      <c r="EP315" s="144"/>
      <c r="EQ315" s="144"/>
      <c r="ER315" s="144"/>
      <c r="ES315" s="144"/>
      <c r="ET315" s="144"/>
      <c r="EU315" s="144"/>
      <c r="EV315" s="144"/>
      <c r="EW315" s="144"/>
      <c r="EX315" s="144"/>
      <c r="EY315" s="144"/>
      <c r="EZ315" s="144"/>
      <c r="FA315" s="144"/>
      <c r="FB315" s="144"/>
      <c r="FC315" s="144"/>
      <c r="FD315" s="144"/>
      <c r="FE315" s="144"/>
      <c r="FF315" s="144"/>
      <c r="FG315" s="144"/>
      <c r="FH315" s="144"/>
      <c r="FI315" s="144"/>
      <c r="FJ315" s="144"/>
      <c r="FK315" s="144"/>
      <c r="FL315" s="144"/>
      <c r="FM315" s="144"/>
      <c r="FN315" s="144"/>
      <c r="FO315" s="144"/>
      <c r="FP315" s="144"/>
      <c r="FQ315" s="144"/>
      <c r="FR315" s="144"/>
      <c r="FS315" s="144"/>
      <c r="FT315" s="144"/>
      <c r="FU315" s="144"/>
      <c r="FV315" s="144"/>
      <c r="FW315" s="144"/>
      <c r="FX315" s="144"/>
      <c r="FY315" s="144"/>
      <c r="FZ315" s="144"/>
      <c r="GA315" s="144"/>
      <c r="GB315" s="144"/>
      <c r="GC315" s="144"/>
      <c r="GD315" s="144"/>
      <c r="GE315" s="144"/>
      <c r="GF315" s="144"/>
      <c r="GG315" s="144"/>
      <c r="GH315" s="144"/>
      <c r="GI315" s="144"/>
      <c r="GJ315" s="144"/>
      <c r="GK315" s="144"/>
      <c r="GL315" s="144"/>
      <c r="GM315" s="144"/>
      <c r="GN315" s="144"/>
      <c r="GO315" s="144"/>
      <c r="GP315" s="144"/>
      <c r="GQ315" s="144"/>
      <c r="GR315" s="144"/>
      <c r="GS315" s="144"/>
      <c r="GT315" s="144"/>
      <c r="GU315" s="144"/>
      <c r="GV315" s="144"/>
      <c r="GW315" s="144"/>
      <c r="GX315" s="144"/>
      <c r="GY315" s="144"/>
      <c r="GZ315" s="144"/>
      <c r="HA315" s="144"/>
      <c r="HB315" s="144"/>
      <c r="HC315" s="144"/>
      <c r="HD315" s="144"/>
      <c r="HE315" s="144"/>
      <c r="HF315" s="144"/>
      <c r="HG315" s="144"/>
      <c r="HH315" s="144"/>
      <c r="HI315" s="144"/>
      <c r="HJ315" s="144"/>
      <c r="HK315" s="144"/>
      <c r="HL315" s="144"/>
      <c r="HM315" s="144"/>
      <c r="HN315" s="144"/>
      <c r="HO315" s="144"/>
      <c r="HP315" s="144"/>
      <c r="HQ315" s="144"/>
      <c r="HR315" s="144"/>
      <c r="HS315" s="144"/>
      <c r="HT315" s="144"/>
      <c r="HU315" s="144"/>
      <c r="HV315" s="144"/>
      <c r="HW315" s="144"/>
      <c r="HX315" s="144"/>
      <c r="HY315" s="144"/>
      <c r="HZ315" s="144"/>
      <c r="IA315" s="144"/>
      <c r="IB315" s="144"/>
      <c r="IC315" s="144"/>
      <c r="ID315" s="144"/>
      <c r="IE315" s="144"/>
      <c r="IF315" s="144"/>
      <c r="IG315" s="144"/>
      <c r="IH315" s="144"/>
      <c r="II315" s="144"/>
      <c r="IJ315" s="144"/>
      <c r="IK315" s="144"/>
      <c r="IL315" s="144"/>
      <c r="IM315" s="144"/>
      <c r="IN315" s="144"/>
      <c r="IO315" s="144"/>
      <c r="IP315" s="144"/>
      <c r="IQ315" s="144"/>
      <c r="IR315" s="144"/>
      <c r="IS315" s="144"/>
      <c r="IT315" s="144"/>
      <c r="IU315" s="144"/>
      <c r="IV315" s="144"/>
    </row>
    <row r="316" spans="1:256">
      <c r="A316" s="629"/>
      <c r="B316" s="632"/>
      <c r="C316" s="174" t="s">
        <v>2</v>
      </c>
      <c r="D316" s="176">
        <f>D314+D315</f>
        <v>2715108</v>
      </c>
      <c r="E316" s="177">
        <f t="shared" ref="E316:P316" si="133">E314+E315</f>
        <v>2415108</v>
      </c>
      <c r="F316" s="177">
        <f t="shared" si="133"/>
        <v>2412608</v>
      </c>
      <c r="G316" s="177">
        <f t="shared" si="133"/>
        <v>2104933</v>
      </c>
      <c r="H316" s="177">
        <f t="shared" si="133"/>
        <v>307675</v>
      </c>
      <c r="I316" s="177">
        <f t="shared" si="133"/>
        <v>0</v>
      </c>
      <c r="J316" s="177">
        <f t="shared" si="133"/>
        <v>2500</v>
      </c>
      <c r="K316" s="177">
        <f t="shared" si="133"/>
        <v>0</v>
      </c>
      <c r="L316" s="177">
        <f t="shared" si="133"/>
        <v>0</v>
      </c>
      <c r="M316" s="177">
        <f t="shared" si="133"/>
        <v>300000</v>
      </c>
      <c r="N316" s="177">
        <f t="shared" si="133"/>
        <v>300000</v>
      </c>
      <c r="O316" s="177">
        <f t="shared" si="133"/>
        <v>0</v>
      </c>
      <c r="P316" s="177">
        <f t="shared" si="133"/>
        <v>0</v>
      </c>
      <c r="Q316" s="178"/>
      <c r="R316" s="178"/>
      <c r="S316" s="178"/>
      <c r="T316" s="178"/>
      <c r="U316" s="178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/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144"/>
      <c r="CQ316" s="144"/>
      <c r="CR316" s="144"/>
      <c r="CS316" s="144"/>
      <c r="CT316" s="144"/>
      <c r="CU316" s="144"/>
      <c r="CV316" s="144"/>
      <c r="CW316" s="144"/>
      <c r="CX316" s="144"/>
      <c r="CY316" s="144"/>
      <c r="CZ316" s="144"/>
      <c r="DA316" s="144"/>
      <c r="DB316" s="144"/>
      <c r="DC316" s="144"/>
      <c r="DD316" s="144"/>
      <c r="DE316" s="144"/>
      <c r="DF316" s="144"/>
      <c r="DG316" s="144"/>
      <c r="DH316" s="144"/>
      <c r="DI316" s="144"/>
      <c r="DJ316" s="144"/>
      <c r="DK316" s="144"/>
      <c r="DL316" s="144"/>
      <c r="DM316" s="144"/>
      <c r="DN316" s="144"/>
      <c r="DO316" s="144"/>
      <c r="DP316" s="144"/>
      <c r="DQ316" s="144"/>
      <c r="DR316" s="144"/>
      <c r="DS316" s="144"/>
      <c r="DT316" s="144"/>
      <c r="DU316" s="144"/>
      <c r="DV316" s="144"/>
      <c r="DW316" s="144"/>
      <c r="DX316" s="144"/>
      <c r="DY316" s="144"/>
      <c r="DZ316" s="144"/>
      <c r="EA316" s="144"/>
      <c r="EB316" s="144"/>
      <c r="EC316" s="144"/>
      <c r="ED316" s="144"/>
      <c r="EE316" s="144"/>
      <c r="EF316" s="144"/>
      <c r="EG316" s="144"/>
      <c r="EH316" s="144"/>
      <c r="EI316" s="144"/>
      <c r="EJ316" s="144"/>
      <c r="EK316" s="144"/>
      <c r="EL316" s="144"/>
      <c r="EM316" s="144"/>
      <c r="EN316" s="144"/>
      <c r="EO316" s="144"/>
      <c r="EP316" s="144"/>
      <c r="EQ316" s="144"/>
      <c r="ER316" s="144"/>
      <c r="ES316" s="144"/>
      <c r="ET316" s="144"/>
      <c r="EU316" s="144"/>
      <c r="EV316" s="144"/>
      <c r="EW316" s="144"/>
      <c r="EX316" s="144"/>
      <c r="EY316" s="144"/>
      <c r="EZ316" s="144"/>
      <c r="FA316" s="144"/>
      <c r="FB316" s="144"/>
      <c r="FC316" s="144"/>
      <c r="FD316" s="144"/>
      <c r="FE316" s="144"/>
      <c r="FF316" s="144"/>
      <c r="FG316" s="144"/>
      <c r="FH316" s="144"/>
      <c r="FI316" s="144"/>
      <c r="FJ316" s="144"/>
      <c r="FK316" s="144"/>
      <c r="FL316" s="144"/>
      <c r="FM316" s="144"/>
      <c r="FN316" s="144"/>
      <c r="FO316" s="144"/>
      <c r="FP316" s="144"/>
      <c r="FQ316" s="144"/>
      <c r="FR316" s="144"/>
      <c r="FS316" s="144"/>
      <c r="FT316" s="144"/>
      <c r="FU316" s="144"/>
      <c r="FV316" s="144"/>
      <c r="FW316" s="144"/>
      <c r="FX316" s="144"/>
      <c r="FY316" s="144"/>
      <c r="FZ316" s="144"/>
      <c r="GA316" s="144"/>
      <c r="GB316" s="144"/>
      <c r="GC316" s="144"/>
      <c r="GD316" s="144"/>
      <c r="GE316" s="144"/>
      <c r="GF316" s="144"/>
      <c r="GG316" s="144"/>
      <c r="GH316" s="144"/>
      <c r="GI316" s="144"/>
      <c r="GJ316" s="144"/>
      <c r="GK316" s="144"/>
      <c r="GL316" s="144"/>
      <c r="GM316" s="144"/>
      <c r="GN316" s="144"/>
      <c r="GO316" s="144"/>
      <c r="GP316" s="144"/>
      <c r="GQ316" s="144"/>
      <c r="GR316" s="144"/>
      <c r="GS316" s="144"/>
      <c r="GT316" s="144"/>
      <c r="GU316" s="144"/>
      <c r="GV316" s="144"/>
      <c r="GW316" s="144"/>
      <c r="GX316" s="144"/>
      <c r="GY316" s="144"/>
      <c r="GZ316" s="144"/>
      <c r="HA316" s="144"/>
      <c r="HB316" s="144"/>
      <c r="HC316" s="144"/>
      <c r="HD316" s="144"/>
      <c r="HE316" s="144"/>
      <c r="HF316" s="144"/>
      <c r="HG316" s="144"/>
      <c r="HH316" s="144"/>
      <c r="HI316" s="144"/>
      <c r="HJ316" s="144"/>
      <c r="HK316" s="144"/>
      <c r="HL316" s="144"/>
      <c r="HM316" s="144"/>
      <c r="HN316" s="144"/>
      <c r="HO316" s="144"/>
      <c r="HP316" s="144"/>
      <c r="HQ316" s="144"/>
      <c r="HR316" s="144"/>
      <c r="HS316" s="144"/>
      <c r="HT316" s="144"/>
      <c r="HU316" s="144"/>
      <c r="HV316" s="144"/>
      <c r="HW316" s="144"/>
      <c r="HX316" s="144"/>
      <c r="HY316" s="144"/>
      <c r="HZ316" s="144"/>
      <c r="IA316" s="144"/>
      <c r="IB316" s="144"/>
      <c r="IC316" s="144"/>
      <c r="ID316" s="144"/>
      <c r="IE316" s="144"/>
      <c r="IF316" s="144"/>
      <c r="IG316" s="144"/>
      <c r="IH316" s="144"/>
      <c r="II316" s="144"/>
      <c r="IJ316" s="144"/>
      <c r="IK316" s="144"/>
      <c r="IL316" s="144"/>
      <c r="IM316" s="144"/>
      <c r="IN316" s="144"/>
      <c r="IO316" s="144"/>
      <c r="IP316" s="144"/>
      <c r="IQ316" s="144"/>
      <c r="IR316" s="144"/>
      <c r="IS316" s="144"/>
      <c r="IT316" s="144"/>
      <c r="IU316" s="144"/>
      <c r="IV316" s="144"/>
    </row>
    <row r="317" spans="1:256" hidden="1">
      <c r="A317" s="627">
        <v>85415</v>
      </c>
      <c r="B317" s="642" t="s">
        <v>271</v>
      </c>
      <c r="C317" s="174" t="s">
        <v>0</v>
      </c>
      <c r="D317" s="166">
        <f t="shared" si="126"/>
        <v>278400</v>
      </c>
      <c r="E317" s="167">
        <f t="shared" si="127"/>
        <v>278400</v>
      </c>
      <c r="F317" s="167">
        <f t="shared" si="128"/>
        <v>0</v>
      </c>
      <c r="G317" s="167">
        <v>0</v>
      </c>
      <c r="H317" s="167">
        <v>0</v>
      </c>
      <c r="I317" s="167">
        <v>278400</v>
      </c>
      <c r="J317" s="167">
        <v>0</v>
      </c>
      <c r="K317" s="167">
        <v>0</v>
      </c>
      <c r="L317" s="167">
        <v>0</v>
      </c>
      <c r="M317" s="167">
        <f t="shared" si="129"/>
        <v>0</v>
      </c>
      <c r="N317" s="167">
        <v>0</v>
      </c>
      <c r="O317" s="167">
        <v>0</v>
      </c>
      <c r="P317" s="167">
        <v>0</v>
      </c>
      <c r="Q317" s="168"/>
      <c r="R317" s="168"/>
      <c r="S317" s="168"/>
      <c r="T317" s="168"/>
      <c r="U317" s="168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  <c r="AU317" s="159"/>
      <c r="AV317" s="159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  <c r="BZ317" s="159"/>
      <c r="CA317" s="159"/>
      <c r="CB317" s="159"/>
      <c r="CC317" s="159"/>
      <c r="CD317" s="159"/>
      <c r="CE317" s="159"/>
      <c r="CF317" s="159"/>
      <c r="CG317" s="159"/>
      <c r="CH317" s="159"/>
      <c r="CI317" s="159"/>
      <c r="CJ317" s="159"/>
      <c r="CK317" s="159"/>
      <c r="CL317" s="159"/>
      <c r="CM317" s="159"/>
      <c r="CN317" s="159"/>
      <c r="CO317" s="159"/>
      <c r="CP317" s="159"/>
      <c r="CQ317" s="159"/>
      <c r="CR317" s="159"/>
      <c r="CS317" s="159"/>
      <c r="CT317" s="159"/>
      <c r="CU317" s="159"/>
      <c r="CV317" s="159"/>
      <c r="CW317" s="159"/>
      <c r="CX317" s="159"/>
      <c r="CY317" s="159"/>
      <c r="CZ317" s="159"/>
      <c r="DA317" s="159"/>
      <c r="DB317" s="159"/>
      <c r="DC317" s="159"/>
      <c r="DD317" s="159"/>
      <c r="DE317" s="159"/>
      <c r="DF317" s="159"/>
      <c r="DG317" s="159"/>
      <c r="DH317" s="159"/>
      <c r="DI317" s="159"/>
      <c r="DJ317" s="159"/>
      <c r="DK317" s="159"/>
      <c r="DL317" s="159"/>
      <c r="DM317" s="159"/>
      <c r="DN317" s="159"/>
      <c r="DO317" s="159"/>
      <c r="DP317" s="159"/>
      <c r="DQ317" s="159"/>
      <c r="DR317" s="159"/>
      <c r="DS317" s="159"/>
      <c r="DT317" s="159"/>
      <c r="DU317" s="159"/>
      <c r="DV317" s="159"/>
      <c r="DW317" s="159"/>
      <c r="DX317" s="159"/>
      <c r="DY317" s="159"/>
      <c r="DZ317" s="159"/>
      <c r="EA317" s="159"/>
      <c r="EB317" s="159"/>
      <c r="EC317" s="159"/>
      <c r="ED317" s="159"/>
      <c r="EE317" s="159"/>
      <c r="EF317" s="159"/>
      <c r="EG317" s="159"/>
      <c r="EH317" s="159"/>
      <c r="EI317" s="159"/>
      <c r="EJ317" s="159"/>
      <c r="EK317" s="159"/>
      <c r="EL317" s="159"/>
      <c r="EM317" s="159"/>
      <c r="EN317" s="159"/>
      <c r="EO317" s="159"/>
      <c r="EP317" s="159"/>
      <c r="EQ317" s="159"/>
      <c r="ER317" s="159"/>
      <c r="ES317" s="159"/>
      <c r="ET317" s="159"/>
      <c r="EU317" s="159"/>
      <c r="EV317" s="159"/>
      <c r="EW317" s="159"/>
      <c r="EX317" s="159"/>
      <c r="EY317" s="159"/>
      <c r="EZ317" s="159"/>
      <c r="FA317" s="159"/>
      <c r="FB317" s="159"/>
      <c r="FC317" s="159"/>
      <c r="FD317" s="159"/>
      <c r="FE317" s="159"/>
      <c r="FF317" s="159"/>
      <c r="FG317" s="159"/>
      <c r="FH317" s="159"/>
      <c r="FI317" s="159"/>
      <c r="FJ317" s="159"/>
      <c r="FK317" s="159"/>
      <c r="FL317" s="159"/>
      <c r="FM317" s="159"/>
      <c r="FN317" s="159"/>
      <c r="FO317" s="159"/>
      <c r="FP317" s="159"/>
      <c r="FQ317" s="159"/>
      <c r="FR317" s="159"/>
      <c r="FS317" s="159"/>
      <c r="FT317" s="159"/>
      <c r="FU317" s="159"/>
      <c r="FV317" s="159"/>
      <c r="FW317" s="159"/>
      <c r="FX317" s="159"/>
      <c r="FY317" s="159"/>
      <c r="FZ317" s="159"/>
      <c r="GA317" s="159"/>
      <c r="GB317" s="159"/>
      <c r="GC317" s="159"/>
      <c r="GD317" s="159"/>
      <c r="GE317" s="159"/>
      <c r="GF317" s="159"/>
      <c r="GG317" s="159"/>
      <c r="GH317" s="159"/>
      <c r="GI317" s="159"/>
      <c r="GJ317" s="159"/>
      <c r="GK317" s="159"/>
      <c r="GL317" s="159"/>
      <c r="GM317" s="159"/>
      <c r="GN317" s="159"/>
      <c r="GO317" s="159"/>
      <c r="GP317" s="159"/>
      <c r="GQ317" s="159"/>
      <c r="GR317" s="159"/>
      <c r="GS317" s="159"/>
      <c r="GT317" s="159"/>
      <c r="GU317" s="159"/>
      <c r="GV317" s="159"/>
      <c r="GW317" s="159"/>
      <c r="GX317" s="159"/>
      <c r="GY317" s="159"/>
      <c r="GZ317" s="159"/>
      <c r="HA317" s="159"/>
      <c r="HB317" s="159"/>
      <c r="HC317" s="159"/>
      <c r="HD317" s="159"/>
      <c r="HE317" s="159"/>
      <c r="HF317" s="159"/>
      <c r="HG317" s="159"/>
      <c r="HH317" s="159"/>
      <c r="HI317" s="159"/>
      <c r="HJ317" s="159"/>
      <c r="HK317" s="159"/>
      <c r="HL317" s="159"/>
      <c r="HM317" s="159"/>
      <c r="HN317" s="159"/>
      <c r="HO317" s="159"/>
      <c r="HP317" s="159"/>
      <c r="HQ317" s="159"/>
      <c r="HR317" s="159"/>
      <c r="HS317" s="159"/>
      <c r="HT317" s="159"/>
      <c r="HU317" s="159"/>
      <c r="HV317" s="159"/>
      <c r="HW317" s="159"/>
      <c r="HX317" s="159"/>
      <c r="HY317" s="159"/>
      <c r="HZ317" s="159"/>
      <c r="IA317" s="159"/>
      <c r="IB317" s="159"/>
      <c r="IC317" s="159"/>
      <c r="ID317" s="159"/>
      <c r="IE317" s="159"/>
      <c r="IF317" s="159"/>
      <c r="IG317" s="159"/>
      <c r="IH317" s="159"/>
      <c r="II317" s="159"/>
      <c r="IJ317" s="159"/>
      <c r="IK317" s="159"/>
      <c r="IL317" s="159"/>
      <c r="IM317" s="159"/>
      <c r="IN317" s="159"/>
      <c r="IO317" s="159"/>
      <c r="IP317" s="159"/>
      <c r="IQ317" s="159"/>
      <c r="IR317" s="159"/>
      <c r="IS317" s="159"/>
      <c r="IT317" s="159"/>
      <c r="IU317" s="159"/>
      <c r="IV317" s="159"/>
    </row>
    <row r="318" spans="1:256" hidden="1">
      <c r="A318" s="628"/>
      <c r="B318" s="643"/>
      <c r="C318" s="174" t="s">
        <v>1</v>
      </c>
      <c r="D318" s="166">
        <f t="shared" si="126"/>
        <v>0</v>
      </c>
      <c r="E318" s="167">
        <f t="shared" si="127"/>
        <v>0</v>
      </c>
      <c r="F318" s="167">
        <f t="shared" si="128"/>
        <v>0</v>
      </c>
      <c r="G318" s="167"/>
      <c r="H318" s="167"/>
      <c r="I318" s="167"/>
      <c r="J318" s="167"/>
      <c r="K318" s="167"/>
      <c r="L318" s="167"/>
      <c r="M318" s="167">
        <f t="shared" si="129"/>
        <v>0</v>
      </c>
      <c r="N318" s="167"/>
      <c r="O318" s="167"/>
      <c r="P318" s="167"/>
      <c r="Q318" s="168"/>
      <c r="R318" s="168"/>
      <c r="S318" s="168"/>
      <c r="T318" s="168"/>
      <c r="U318" s="168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  <c r="AU318" s="159"/>
      <c r="AV318" s="159"/>
      <c r="AW318" s="159"/>
      <c r="AX318" s="159"/>
      <c r="AY318" s="159"/>
      <c r="AZ318" s="159"/>
      <c r="BA318" s="159"/>
      <c r="BB318" s="159"/>
      <c r="BC318" s="159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  <c r="BZ318" s="159"/>
      <c r="CA318" s="159"/>
      <c r="CB318" s="159"/>
      <c r="CC318" s="159"/>
      <c r="CD318" s="159"/>
      <c r="CE318" s="159"/>
      <c r="CF318" s="159"/>
      <c r="CG318" s="159"/>
      <c r="CH318" s="159"/>
      <c r="CI318" s="159"/>
      <c r="CJ318" s="159"/>
      <c r="CK318" s="159"/>
      <c r="CL318" s="159"/>
      <c r="CM318" s="159"/>
      <c r="CN318" s="159"/>
      <c r="CO318" s="159"/>
      <c r="CP318" s="159"/>
      <c r="CQ318" s="159"/>
      <c r="CR318" s="159"/>
      <c r="CS318" s="159"/>
      <c r="CT318" s="159"/>
      <c r="CU318" s="159"/>
      <c r="CV318" s="159"/>
      <c r="CW318" s="159"/>
      <c r="CX318" s="159"/>
      <c r="CY318" s="159"/>
      <c r="CZ318" s="159"/>
      <c r="DA318" s="159"/>
      <c r="DB318" s="159"/>
      <c r="DC318" s="159"/>
      <c r="DD318" s="159"/>
      <c r="DE318" s="159"/>
      <c r="DF318" s="159"/>
      <c r="DG318" s="159"/>
      <c r="DH318" s="159"/>
      <c r="DI318" s="159"/>
      <c r="DJ318" s="159"/>
      <c r="DK318" s="159"/>
      <c r="DL318" s="159"/>
      <c r="DM318" s="159"/>
      <c r="DN318" s="159"/>
      <c r="DO318" s="159"/>
      <c r="DP318" s="159"/>
      <c r="DQ318" s="159"/>
      <c r="DR318" s="159"/>
      <c r="DS318" s="159"/>
      <c r="DT318" s="159"/>
      <c r="DU318" s="159"/>
      <c r="DV318" s="159"/>
      <c r="DW318" s="159"/>
      <c r="DX318" s="159"/>
      <c r="DY318" s="159"/>
      <c r="DZ318" s="159"/>
      <c r="EA318" s="159"/>
      <c r="EB318" s="159"/>
      <c r="EC318" s="159"/>
      <c r="ED318" s="159"/>
      <c r="EE318" s="159"/>
      <c r="EF318" s="159"/>
      <c r="EG318" s="159"/>
      <c r="EH318" s="159"/>
      <c r="EI318" s="159"/>
      <c r="EJ318" s="159"/>
      <c r="EK318" s="159"/>
      <c r="EL318" s="159"/>
      <c r="EM318" s="159"/>
      <c r="EN318" s="159"/>
      <c r="EO318" s="159"/>
      <c r="EP318" s="159"/>
      <c r="EQ318" s="159"/>
      <c r="ER318" s="159"/>
      <c r="ES318" s="159"/>
      <c r="ET318" s="159"/>
      <c r="EU318" s="159"/>
      <c r="EV318" s="159"/>
      <c r="EW318" s="159"/>
      <c r="EX318" s="159"/>
      <c r="EY318" s="159"/>
      <c r="EZ318" s="159"/>
      <c r="FA318" s="159"/>
      <c r="FB318" s="159"/>
      <c r="FC318" s="159"/>
      <c r="FD318" s="159"/>
      <c r="FE318" s="159"/>
      <c r="FF318" s="159"/>
      <c r="FG318" s="159"/>
      <c r="FH318" s="159"/>
      <c r="FI318" s="159"/>
      <c r="FJ318" s="159"/>
      <c r="FK318" s="159"/>
      <c r="FL318" s="159"/>
      <c r="FM318" s="159"/>
      <c r="FN318" s="159"/>
      <c r="FO318" s="159"/>
      <c r="FP318" s="159"/>
      <c r="FQ318" s="159"/>
      <c r="FR318" s="159"/>
      <c r="FS318" s="159"/>
      <c r="FT318" s="159"/>
      <c r="FU318" s="159"/>
      <c r="FV318" s="159"/>
      <c r="FW318" s="159"/>
      <c r="FX318" s="159"/>
      <c r="FY318" s="159"/>
      <c r="FZ318" s="159"/>
      <c r="GA318" s="159"/>
      <c r="GB318" s="159"/>
      <c r="GC318" s="159"/>
      <c r="GD318" s="159"/>
      <c r="GE318" s="159"/>
      <c r="GF318" s="159"/>
      <c r="GG318" s="159"/>
      <c r="GH318" s="159"/>
      <c r="GI318" s="159"/>
      <c r="GJ318" s="159"/>
      <c r="GK318" s="159"/>
      <c r="GL318" s="159"/>
      <c r="GM318" s="159"/>
      <c r="GN318" s="159"/>
      <c r="GO318" s="159"/>
      <c r="GP318" s="159"/>
      <c r="GQ318" s="159"/>
      <c r="GR318" s="159"/>
      <c r="GS318" s="159"/>
      <c r="GT318" s="159"/>
      <c r="GU318" s="159"/>
      <c r="GV318" s="159"/>
      <c r="GW318" s="159"/>
      <c r="GX318" s="159"/>
      <c r="GY318" s="159"/>
      <c r="GZ318" s="159"/>
      <c r="HA318" s="159"/>
      <c r="HB318" s="159"/>
      <c r="HC318" s="159"/>
      <c r="HD318" s="159"/>
      <c r="HE318" s="159"/>
      <c r="HF318" s="159"/>
      <c r="HG318" s="159"/>
      <c r="HH318" s="159"/>
      <c r="HI318" s="159"/>
      <c r="HJ318" s="159"/>
      <c r="HK318" s="159"/>
      <c r="HL318" s="159"/>
      <c r="HM318" s="159"/>
      <c r="HN318" s="159"/>
      <c r="HO318" s="159"/>
      <c r="HP318" s="159"/>
      <c r="HQ318" s="159"/>
      <c r="HR318" s="159"/>
      <c r="HS318" s="159"/>
      <c r="HT318" s="159"/>
      <c r="HU318" s="159"/>
      <c r="HV318" s="159"/>
      <c r="HW318" s="159"/>
      <c r="HX318" s="159"/>
      <c r="HY318" s="159"/>
      <c r="HZ318" s="159"/>
      <c r="IA318" s="159"/>
      <c r="IB318" s="159"/>
      <c r="IC318" s="159"/>
      <c r="ID318" s="159"/>
      <c r="IE318" s="159"/>
      <c r="IF318" s="159"/>
      <c r="IG318" s="159"/>
      <c r="IH318" s="159"/>
      <c r="II318" s="159"/>
      <c r="IJ318" s="159"/>
      <c r="IK318" s="159"/>
      <c r="IL318" s="159"/>
      <c r="IM318" s="159"/>
      <c r="IN318" s="159"/>
      <c r="IO318" s="159"/>
      <c r="IP318" s="159"/>
      <c r="IQ318" s="159"/>
      <c r="IR318" s="159"/>
      <c r="IS318" s="159"/>
      <c r="IT318" s="159"/>
      <c r="IU318" s="159"/>
      <c r="IV318" s="159"/>
    </row>
    <row r="319" spans="1:256" hidden="1">
      <c r="A319" s="629"/>
      <c r="B319" s="644"/>
      <c r="C319" s="174" t="s">
        <v>2</v>
      </c>
      <c r="D319" s="166">
        <f>D317+D318</f>
        <v>278400</v>
      </c>
      <c r="E319" s="167">
        <f t="shared" ref="E319:P319" si="134">E317+E318</f>
        <v>278400</v>
      </c>
      <c r="F319" s="167">
        <f t="shared" si="134"/>
        <v>0</v>
      </c>
      <c r="G319" s="167">
        <f t="shared" si="134"/>
        <v>0</v>
      </c>
      <c r="H319" s="167">
        <f t="shared" si="134"/>
        <v>0</v>
      </c>
      <c r="I319" s="167">
        <f t="shared" si="134"/>
        <v>278400</v>
      </c>
      <c r="J319" s="167">
        <f t="shared" si="134"/>
        <v>0</v>
      </c>
      <c r="K319" s="167">
        <f t="shared" si="134"/>
        <v>0</v>
      </c>
      <c r="L319" s="167">
        <f t="shared" si="134"/>
        <v>0</v>
      </c>
      <c r="M319" s="167">
        <f t="shared" si="134"/>
        <v>0</v>
      </c>
      <c r="N319" s="167">
        <f t="shared" si="134"/>
        <v>0</v>
      </c>
      <c r="O319" s="167">
        <f t="shared" si="134"/>
        <v>0</v>
      </c>
      <c r="P319" s="167">
        <f t="shared" si="134"/>
        <v>0</v>
      </c>
      <c r="Q319" s="168"/>
      <c r="R319" s="168"/>
      <c r="S319" s="168"/>
      <c r="T319" s="168"/>
      <c r="U319" s="168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  <c r="AU319" s="159"/>
      <c r="AV319" s="159"/>
      <c r="AW319" s="159"/>
      <c r="AX319" s="159"/>
      <c r="AY319" s="159"/>
      <c r="AZ319" s="159"/>
      <c r="BA319" s="159"/>
      <c r="BB319" s="159"/>
      <c r="BC319" s="159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  <c r="BZ319" s="159"/>
      <c r="CA319" s="159"/>
      <c r="CB319" s="159"/>
      <c r="CC319" s="159"/>
      <c r="CD319" s="159"/>
      <c r="CE319" s="159"/>
      <c r="CF319" s="159"/>
      <c r="CG319" s="159"/>
      <c r="CH319" s="159"/>
      <c r="CI319" s="159"/>
      <c r="CJ319" s="159"/>
      <c r="CK319" s="159"/>
      <c r="CL319" s="159"/>
      <c r="CM319" s="159"/>
      <c r="CN319" s="159"/>
      <c r="CO319" s="159"/>
      <c r="CP319" s="159"/>
      <c r="CQ319" s="159"/>
      <c r="CR319" s="159"/>
      <c r="CS319" s="159"/>
      <c r="CT319" s="159"/>
      <c r="CU319" s="159"/>
      <c r="CV319" s="159"/>
      <c r="CW319" s="159"/>
      <c r="CX319" s="159"/>
      <c r="CY319" s="159"/>
      <c r="CZ319" s="159"/>
      <c r="DA319" s="159"/>
      <c r="DB319" s="159"/>
      <c r="DC319" s="159"/>
      <c r="DD319" s="159"/>
      <c r="DE319" s="159"/>
      <c r="DF319" s="159"/>
      <c r="DG319" s="159"/>
      <c r="DH319" s="159"/>
      <c r="DI319" s="159"/>
      <c r="DJ319" s="159"/>
      <c r="DK319" s="159"/>
      <c r="DL319" s="159"/>
      <c r="DM319" s="159"/>
      <c r="DN319" s="159"/>
      <c r="DO319" s="159"/>
      <c r="DP319" s="159"/>
      <c r="DQ319" s="159"/>
      <c r="DR319" s="159"/>
      <c r="DS319" s="159"/>
      <c r="DT319" s="159"/>
      <c r="DU319" s="159"/>
      <c r="DV319" s="159"/>
      <c r="DW319" s="159"/>
      <c r="DX319" s="159"/>
      <c r="DY319" s="159"/>
      <c r="DZ319" s="159"/>
      <c r="EA319" s="159"/>
      <c r="EB319" s="159"/>
      <c r="EC319" s="159"/>
      <c r="ED319" s="159"/>
      <c r="EE319" s="159"/>
      <c r="EF319" s="159"/>
      <c r="EG319" s="159"/>
      <c r="EH319" s="159"/>
      <c r="EI319" s="159"/>
      <c r="EJ319" s="159"/>
      <c r="EK319" s="159"/>
      <c r="EL319" s="159"/>
      <c r="EM319" s="159"/>
      <c r="EN319" s="159"/>
      <c r="EO319" s="159"/>
      <c r="EP319" s="159"/>
      <c r="EQ319" s="159"/>
      <c r="ER319" s="159"/>
      <c r="ES319" s="159"/>
      <c r="ET319" s="159"/>
      <c r="EU319" s="159"/>
      <c r="EV319" s="159"/>
      <c r="EW319" s="159"/>
      <c r="EX319" s="159"/>
      <c r="EY319" s="159"/>
      <c r="EZ319" s="159"/>
      <c r="FA319" s="159"/>
      <c r="FB319" s="159"/>
      <c r="FC319" s="159"/>
      <c r="FD319" s="159"/>
      <c r="FE319" s="159"/>
      <c r="FF319" s="159"/>
      <c r="FG319" s="159"/>
      <c r="FH319" s="159"/>
      <c r="FI319" s="159"/>
      <c r="FJ319" s="159"/>
      <c r="FK319" s="159"/>
      <c r="FL319" s="159"/>
      <c r="FM319" s="159"/>
      <c r="FN319" s="159"/>
      <c r="FO319" s="159"/>
      <c r="FP319" s="159"/>
      <c r="FQ319" s="159"/>
      <c r="FR319" s="159"/>
      <c r="FS319" s="159"/>
      <c r="FT319" s="159"/>
      <c r="FU319" s="159"/>
      <c r="FV319" s="159"/>
      <c r="FW319" s="159"/>
      <c r="FX319" s="159"/>
      <c r="FY319" s="159"/>
      <c r="FZ319" s="159"/>
      <c r="GA319" s="159"/>
      <c r="GB319" s="159"/>
      <c r="GC319" s="159"/>
      <c r="GD319" s="159"/>
      <c r="GE319" s="159"/>
      <c r="GF319" s="159"/>
      <c r="GG319" s="159"/>
      <c r="GH319" s="159"/>
      <c r="GI319" s="159"/>
      <c r="GJ319" s="159"/>
      <c r="GK319" s="159"/>
      <c r="GL319" s="159"/>
      <c r="GM319" s="159"/>
      <c r="GN319" s="159"/>
      <c r="GO319" s="159"/>
      <c r="GP319" s="159"/>
      <c r="GQ319" s="159"/>
      <c r="GR319" s="159"/>
      <c r="GS319" s="159"/>
      <c r="GT319" s="159"/>
      <c r="GU319" s="159"/>
      <c r="GV319" s="159"/>
      <c r="GW319" s="159"/>
      <c r="GX319" s="159"/>
      <c r="GY319" s="159"/>
      <c r="GZ319" s="159"/>
      <c r="HA319" s="159"/>
      <c r="HB319" s="159"/>
      <c r="HC319" s="159"/>
      <c r="HD319" s="159"/>
      <c r="HE319" s="159"/>
      <c r="HF319" s="159"/>
      <c r="HG319" s="159"/>
      <c r="HH319" s="159"/>
      <c r="HI319" s="159"/>
      <c r="HJ319" s="159"/>
      <c r="HK319" s="159"/>
      <c r="HL319" s="159"/>
      <c r="HM319" s="159"/>
      <c r="HN319" s="159"/>
      <c r="HO319" s="159"/>
      <c r="HP319" s="159"/>
      <c r="HQ319" s="159"/>
      <c r="HR319" s="159"/>
      <c r="HS319" s="159"/>
      <c r="HT319" s="159"/>
      <c r="HU319" s="159"/>
      <c r="HV319" s="159"/>
      <c r="HW319" s="159"/>
      <c r="HX319" s="159"/>
      <c r="HY319" s="159"/>
      <c r="HZ319" s="159"/>
      <c r="IA319" s="159"/>
      <c r="IB319" s="159"/>
      <c r="IC319" s="159"/>
      <c r="ID319" s="159"/>
      <c r="IE319" s="159"/>
      <c r="IF319" s="159"/>
      <c r="IG319" s="159"/>
      <c r="IH319" s="159"/>
      <c r="II319" s="159"/>
      <c r="IJ319" s="159"/>
      <c r="IK319" s="159"/>
      <c r="IL319" s="159"/>
      <c r="IM319" s="159"/>
      <c r="IN319" s="159"/>
      <c r="IO319" s="159"/>
      <c r="IP319" s="159"/>
      <c r="IQ319" s="159"/>
      <c r="IR319" s="159"/>
      <c r="IS319" s="159"/>
      <c r="IT319" s="159"/>
      <c r="IU319" s="159"/>
      <c r="IV319" s="159"/>
    </row>
    <row r="320" spans="1:256" hidden="1">
      <c r="A320" s="627">
        <v>85416</v>
      </c>
      <c r="B320" s="642" t="s">
        <v>272</v>
      </c>
      <c r="C320" s="174" t="s">
        <v>0</v>
      </c>
      <c r="D320" s="166">
        <f t="shared" si="126"/>
        <v>6804280</v>
      </c>
      <c r="E320" s="167">
        <f t="shared" si="127"/>
        <v>6804280</v>
      </c>
      <c r="F320" s="167">
        <f t="shared" si="128"/>
        <v>0</v>
      </c>
      <c r="G320" s="167">
        <v>0</v>
      </c>
      <c r="H320" s="167">
        <v>0</v>
      </c>
      <c r="I320" s="167">
        <v>0</v>
      </c>
      <c r="J320" s="167">
        <v>600000</v>
      </c>
      <c r="K320" s="167">
        <f>5273638+930642</f>
        <v>6204280</v>
      </c>
      <c r="L320" s="167">
        <v>0</v>
      </c>
      <c r="M320" s="167">
        <f t="shared" si="129"/>
        <v>0</v>
      </c>
      <c r="N320" s="167">
        <v>0</v>
      </c>
      <c r="O320" s="167">
        <v>0</v>
      </c>
      <c r="P320" s="167">
        <v>0</v>
      </c>
      <c r="Q320" s="168"/>
      <c r="R320" s="168"/>
      <c r="S320" s="168"/>
      <c r="T320" s="168"/>
      <c r="U320" s="168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59"/>
      <c r="BC320" s="159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  <c r="BZ320" s="159"/>
      <c r="CA320" s="159"/>
      <c r="CB320" s="159"/>
      <c r="CC320" s="159"/>
      <c r="CD320" s="159"/>
      <c r="CE320" s="159"/>
      <c r="CF320" s="159"/>
      <c r="CG320" s="159"/>
      <c r="CH320" s="159"/>
      <c r="CI320" s="159"/>
      <c r="CJ320" s="159"/>
      <c r="CK320" s="159"/>
      <c r="CL320" s="159"/>
      <c r="CM320" s="159"/>
      <c r="CN320" s="159"/>
      <c r="CO320" s="159"/>
      <c r="CP320" s="159"/>
      <c r="CQ320" s="159"/>
      <c r="CR320" s="159"/>
      <c r="CS320" s="159"/>
      <c r="CT320" s="159"/>
      <c r="CU320" s="159"/>
      <c r="CV320" s="159"/>
      <c r="CW320" s="159"/>
      <c r="CX320" s="159"/>
      <c r="CY320" s="159"/>
      <c r="CZ320" s="159"/>
      <c r="DA320" s="159"/>
      <c r="DB320" s="159"/>
      <c r="DC320" s="159"/>
      <c r="DD320" s="159"/>
      <c r="DE320" s="159"/>
      <c r="DF320" s="159"/>
      <c r="DG320" s="159"/>
      <c r="DH320" s="159"/>
      <c r="DI320" s="159"/>
      <c r="DJ320" s="159"/>
      <c r="DK320" s="159"/>
      <c r="DL320" s="159"/>
      <c r="DM320" s="159"/>
      <c r="DN320" s="159"/>
      <c r="DO320" s="159"/>
      <c r="DP320" s="159"/>
      <c r="DQ320" s="159"/>
      <c r="DR320" s="159"/>
      <c r="DS320" s="159"/>
      <c r="DT320" s="159"/>
      <c r="DU320" s="159"/>
      <c r="DV320" s="159"/>
      <c r="DW320" s="159"/>
      <c r="DX320" s="159"/>
      <c r="DY320" s="159"/>
      <c r="DZ320" s="159"/>
      <c r="EA320" s="159"/>
      <c r="EB320" s="159"/>
      <c r="EC320" s="159"/>
      <c r="ED320" s="159"/>
      <c r="EE320" s="159"/>
      <c r="EF320" s="159"/>
      <c r="EG320" s="159"/>
      <c r="EH320" s="159"/>
      <c r="EI320" s="159"/>
      <c r="EJ320" s="159"/>
      <c r="EK320" s="159"/>
      <c r="EL320" s="159"/>
      <c r="EM320" s="159"/>
      <c r="EN320" s="159"/>
      <c r="EO320" s="159"/>
      <c r="EP320" s="159"/>
      <c r="EQ320" s="159"/>
      <c r="ER320" s="159"/>
      <c r="ES320" s="159"/>
      <c r="ET320" s="159"/>
      <c r="EU320" s="159"/>
      <c r="EV320" s="159"/>
      <c r="EW320" s="159"/>
      <c r="EX320" s="159"/>
      <c r="EY320" s="159"/>
      <c r="EZ320" s="159"/>
      <c r="FA320" s="159"/>
      <c r="FB320" s="159"/>
      <c r="FC320" s="159"/>
      <c r="FD320" s="159"/>
      <c r="FE320" s="159"/>
      <c r="FF320" s="159"/>
      <c r="FG320" s="159"/>
      <c r="FH320" s="159"/>
      <c r="FI320" s="159"/>
      <c r="FJ320" s="159"/>
      <c r="FK320" s="159"/>
      <c r="FL320" s="159"/>
      <c r="FM320" s="159"/>
      <c r="FN320" s="159"/>
      <c r="FO320" s="159"/>
      <c r="FP320" s="159"/>
      <c r="FQ320" s="159"/>
      <c r="FR320" s="159"/>
      <c r="FS320" s="159"/>
      <c r="FT320" s="159"/>
      <c r="FU320" s="159"/>
      <c r="FV320" s="159"/>
      <c r="FW320" s="159"/>
      <c r="FX320" s="159"/>
      <c r="FY320" s="159"/>
      <c r="FZ320" s="159"/>
      <c r="GA320" s="159"/>
      <c r="GB320" s="159"/>
      <c r="GC320" s="159"/>
      <c r="GD320" s="159"/>
      <c r="GE320" s="159"/>
      <c r="GF320" s="159"/>
      <c r="GG320" s="159"/>
      <c r="GH320" s="159"/>
      <c r="GI320" s="159"/>
      <c r="GJ320" s="159"/>
      <c r="GK320" s="159"/>
      <c r="GL320" s="159"/>
      <c r="GM320" s="159"/>
      <c r="GN320" s="159"/>
      <c r="GO320" s="159"/>
      <c r="GP320" s="159"/>
      <c r="GQ320" s="159"/>
      <c r="GR320" s="159"/>
      <c r="GS320" s="159"/>
      <c r="GT320" s="159"/>
      <c r="GU320" s="159"/>
      <c r="GV320" s="159"/>
      <c r="GW320" s="159"/>
      <c r="GX320" s="159"/>
      <c r="GY320" s="159"/>
      <c r="GZ320" s="159"/>
      <c r="HA320" s="159"/>
      <c r="HB320" s="159"/>
      <c r="HC320" s="159"/>
      <c r="HD320" s="159"/>
      <c r="HE320" s="159"/>
      <c r="HF320" s="159"/>
      <c r="HG320" s="159"/>
      <c r="HH320" s="159"/>
      <c r="HI320" s="159"/>
      <c r="HJ320" s="159"/>
      <c r="HK320" s="159"/>
      <c r="HL320" s="159"/>
      <c r="HM320" s="159"/>
      <c r="HN320" s="159"/>
      <c r="HO320" s="159"/>
      <c r="HP320" s="159"/>
      <c r="HQ320" s="159"/>
      <c r="HR320" s="159"/>
      <c r="HS320" s="159"/>
      <c r="HT320" s="159"/>
      <c r="HU320" s="159"/>
      <c r="HV320" s="159"/>
      <c r="HW320" s="159"/>
      <c r="HX320" s="159"/>
      <c r="HY320" s="159"/>
      <c r="HZ320" s="159"/>
      <c r="IA320" s="159"/>
      <c r="IB320" s="159"/>
      <c r="IC320" s="159"/>
      <c r="ID320" s="159"/>
      <c r="IE320" s="159"/>
      <c r="IF320" s="159"/>
      <c r="IG320" s="159"/>
      <c r="IH320" s="159"/>
      <c r="II320" s="159"/>
      <c r="IJ320" s="159"/>
      <c r="IK320" s="159"/>
      <c r="IL320" s="159"/>
      <c r="IM320" s="159"/>
      <c r="IN320" s="159"/>
      <c r="IO320" s="159"/>
      <c r="IP320" s="159"/>
      <c r="IQ320" s="159"/>
      <c r="IR320" s="159"/>
      <c r="IS320" s="159"/>
      <c r="IT320" s="159"/>
      <c r="IU320" s="159"/>
      <c r="IV320" s="159"/>
    </row>
    <row r="321" spans="1:256" hidden="1">
      <c r="A321" s="628"/>
      <c r="B321" s="643"/>
      <c r="C321" s="174" t="s">
        <v>1</v>
      </c>
      <c r="D321" s="166">
        <f t="shared" si="126"/>
        <v>0</v>
      </c>
      <c r="E321" s="167">
        <f t="shared" si="127"/>
        <v>0</v>
      </c>
      <c r="F321" s="167">
        <f t="shared" si="128"/>
        <v>0</v>
      </c>
      <c r="G321" s="167"/>
      <c r="H321" s="167"/>
      <c r="I321" s="167"/>
      <c r="J321" s="167"/>
      <c r="K321" s="167"/>
      <c r="L321" s="167"/>
      <c r="M321" s="167">
        <f t="shared" si="129"/>
        <v>0</v>
      </c>
      <c r="N321" s="167"/>
      <c r="O321" s="167"/>
      <c r="P321" s="167"/>
      <c r="Q321" s="168"/>
      <c r="R321" s="168"/>
      <c r="S321" s="168"/>
      <c r="T321" s="168"/>
      <c r="U321" s="168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  <c r="AU321" s="159"/>
      <c r="AV321" s="159"/>
      <c r="AW321" s="159"/>
      <c r="AX321" s="159"/>
      <c r="AY321" s="159"/>
      <c r="AZ321" s="159"/>
      <c r="BA321" s="159"/>
      <c r="BB321" s="159"/>
      <c r="BC321" s="159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  <c r="BZ321" s="159"/>
      <c r="CA321" s="159"/>
      <c r="CB321" s="159"/>
      <c r="CC321" s="159"/>
      <c r="CD321" s="159"/>
      <c r="CE321" s="159"/>
      <c r="CF321" s="159"/>
      <c r="CG321" s="159"/>
      <c r="CH321" s="159"/>
      <c r="CI321" s="159"/>
      <c r="CJ321" s="159"/>
      <c r="CK321" s="159"/>
      <c r="CL321" s="159"/>
      <c r="CM321" s="159"/>
      <c r="CN321" s="159"/>
      <c r="CO321" s="159"/>
      <c r="CP321" s="159"/>
      <c r="CQ321" s="159"/>
      <c r="CR321" s="159"/>
      <c r="CS321" s="159"/>
      <c r="CT321" s="159"/>
      <c r="CU321" s="159"/>
      <c r="CV321" s="159"/>
      <c r="CW321" s="159"/>
      <c r="CX321" s="159"/>
      <c r="CY321" s="159"/>
      <c r="CZ321" s="159"/>
      <c r="DA321" s="159"/>
      <c r="DB321" s="159"/>
      <c r="DC321" s="159"/>
      <c r="DD321" s="159"/>
      <c r="DE321" s="159"/>
      <c r="DF321" s="159"/>
      <c r="DG321" s="159"/>
      <c r="DH321" s="159"/>
      <c r="DI321" s="159"/>
      <c r="DJ321" s="159"/>
      <c r="DK321" s="159"/>
      <c r="DL321" s="159"/>
      <c r="DM321" s="159"/>
      <c r="DN321" s="159"/>
      <c r="DO321" s="159"/>
      <c r="DP321" s="159"/>
      <c r="DQ321" s="159"/>
      <c r="DR321" s="159"/>
      <c r="DS321" s="159"/>
      <c r="DT321" s="159"/>
      <c r="DU321" s="159"/>
      <c r="DV321" s="159"/>
      <c r="DW321" s="159"/>
      <c r="DX321" s="159"/>
      <c r="DY321" s="159"/>
      <c r="DZ321" s="159"/>
      <c r="EA321" s="159"/>
      <c r="EB321" s="159"/>
      <c r="EC321" s="159"/>
      <c r="ED321" s="159"/>
      <c r="EE321" s="159"/>
      <c r="EF321" s="159"/>
      <c r="EG321" s="159"/>
      <c r="EH321" s="159"/>
      <c r="EI321" s="159"/>
      <c r="EJ321" s="159"/>
      <c r="EK321" s="159"/>
      <c r="EL321" s="159"/>
      <c r="EM321" s="159"/>
      <c r="EN321" s="159"/>
      <c r="EO321" s="159"/>
      <c r="EP321" s="159"/>
      <c r="EQ321" s="159"/>
      <c r="ER321" s="159"/>
      <c r="ES321" s="159"/>
      <c r="ET321" s="159"/>
      <c r="EU321" s="159"/>
      <c r="EV321" s="159"/>
      <c r="EW321" s="159"/>
      <c r="EX321" s="159"/>
      <c r="EY321" s="159"/>
      <c r="EZ321" s="159"/>
      <c r="FA321" s="159"/>
      <c r="FB321" s="159"/>
      <c r="FC321" s="159"/>
      <c r="FD321" s="159"/>
      <c r="FE321" s="159"/>
      <c r="FF321" s="159"/>
      <c r="FG321" s="159"/>
      <c r="FH321" s="159"/>
      <c r="FI321" s="159"/>
      <c r="FJ321" s="159"/>
      <c r="FK321" s="159"/>
      <c r="FL321" s="159"/>
      <c r="FM321" s="159"/>
      <c r="FN321" s="159"/>
      <c r="FO321" s="159"/>
      <c r="FP321" s="159"/>
      <c r="FQ321" s="159"/>
      <c r="FR321" s="159"/>
      <c r="FS321" s="159"/>
      <c r="FT321" s="159"/>
      <c r="FU321" s="159"/>
      <c r="FV321" s="159"/>
      <c r="FW321" s="159"/>
      <c r="FX321" s="159"/>
      <c r="FY321" s="159"/>
      <c r="FZ321" s="159"/>
      <c r="GA321" s="159"/>
      <c r="GB321" s="159"/>
      <c r="GC321" s="159"/>
      <c r="GD321" s="159"/>
      <c r="GE321" s="159"/>
      <c r="GF321" s="159"/>
      <c r="GG321" s="159"/>
      <c r="GH321" s="159"/>
      <c r="GI321" s="159"/>
      <c r="GJ321" s="159"/>
      <c r="GK321" s="159"/>
      <c r="GL321" s="159"/>
      <c r="GM321" s="159"/>
      <c r="GN321" s="159"/>
      <c r="GO321" s="159"/>
      <c r="GP321" s="159"/>
      <c r="GQ321" s="159"/>
      <c r="GR321" s="159"/>
      <c r="GS321" s="159"/>
      <c r="GT321" s="159"/>
      <c r="GU321" s="159"/>
      <c r="GV321" s="159"/>
      <c r="GW321" s="159"/>
      <c r="GX321" s="159"/>
      <c r="GY321" s="159"/>
      <c r="GZ321" s="159"/>
      <c r="HA321" s="159"/>
      <c r="HB321" s="159"/>
      <c r="HC321" s="159"/>
      <c r="HD321" s="159"/>
      <c r="HE321" s="159"/>
      <c r="HF321" s="159"/>
      <c r="HG321" s="159"/>
      <c r="HH321" s="159"/>
      <c r="HI321" s="159"/>
      <c r="HJ321" s="159"/>
      <c r="HK321" s="159"/>
      <c r="HL321" s="159"/>
      <c r="HM321" s="159"/>
      <c r="HN321" s="159"/>
      <c r="HO321" s="159"/>
      <c r="HP321" s="159"/>
      <c r="HQ321" s="159"/>
      <c r="HR321" s="159"/>
      <c r="HS321" s="159"/>
      <c r="HT321" s="159"/>
      <c r="HU321" s="159"/>
      <c r="HV321" s="159"/>
      <c r="HW321" s="159"/>
      <c r="HX321" s="159"/>
      <c r="HY321" s="159"/>
      <c r="HZ321" s="159"/>
      <c r="IA321" s="159"/>
      <c r="IB321" s="159"/>
      <c r="IC321" s="159"/>
      <c r="ID321" s="159"/>
      <c r="IE321" s="159"/>
      <c r="IF321" s="159"/>
      <c r="IG321" s="159"/>
      <c r="IH321" s="159"/>
      <c r="II321" s="159"/>
      <c r="IJ321" s="159"/>
      <c r="IK321" s="159"/>
      <c r="IL321" s="159"/>
      <c r="IM321" s="159"/>
      <c r="IN321" s="159"/>
      <c r="IO321" s="159"/>
      <c r="IP321" s="159"/>
      <c r="IQ321" s="159"/>
      <c r="IR321" s="159"/>
      <c r="IS321" s="159"/>
      <c r="IT321" s="159"/>
      <c r="IU321" s="159"/>
      <c r="IV321" s="159"/>
    </row>
    <row r="322" spans="1:256" hidden="1">
      <c r="A322" s="629"/>
      <c r="B322" s="644"/>
      <c r="C322" s="174" t="s">
        <v>2</v>
      </c>
      <c r="D322" s="166">
        <f>D320+D321</f>
        <v>6804280</v>
      </c>
      <c r="E322" s="167">
        <f t="shared" ref="E322:P322" si="135">E320+E321</f>
        <v>6804280</v>
      </c>
      <c r="F322" s="167">
        <f t="shared" si="135"/>
        <v>0</v>
      </c>
      <c r="G322" s="167">
        <f t="shared" si="135"/>
        <v>0</v>
      </c>
      <c r="H322" s="167">
        <f t="shared" si="135"/>
        <v>0</v>
      </c>
      <c r="I322" s="167">
        <f t="shared" si="135"/>
        <v>0</v>
      </c>
      <c r="J322" s="167">
        <f t="shared" si="135"/>
        <v>600000</v>
      </c>
      <c r="K322" s="167">
        <f t="shared" si="135"/>
        <v>6204280</v>
      </c>
      <c r="L322" s="167">
        <f t="shared" si="135"/>
        <v>0</v>
      </c>
      <c r="M322" s="167">
        <f t="shared" si="135"/>
        <v>0</v>
      </c>
      <c r="N322" s="167">
        <f t="shared" si="135"/>
        <v>0</v>
      </c>
      <c r="O322" s="167">
        <f t="shared" si="135"/>
        <v>0</v>
      </c>
      <c r="P322" s="167">
        <f t="shared" si="135"/>
        <v>0</v>
      </c>
      <c r="Q322" s="168"/>
      <c r="R322" s="168"/>
      <c r="S322" s="168"/>
      <c r="T322" s="168"/>
      <c r="U322" s="168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  <c r="BZ322" s="159"/>
      <c r="CA322" s="159"/>
      <c r="CB322" s="159"/>
      <c r="CC322" s="159"/>
      <c r="CD322" s="159"/>
      <c r="CE322" s="159"/>
      <c r="CF322" s="159"/>
      <c r="CG322" s="159"/>
      <c r="CH322" s="159"/>
      <c r="CI322" s="159"/>
      <c r="CJ322" s="159"/>
      <c r="CK322" s="159"/>
      <c r="CL322" s="159"/>
      <c r="CM322" s="159"/>
      <c r="CN322" s="159"/>
      <c r="CO322" s="159"/>
      <c r="CP322" s="159"/>
      <c r="CQ322" s="159"/>
      <c r="CR322" s="159"/>
      <c r="CS322" s="159"/>
      <c r="CT322" s="159"/>
      <c r="CU322" s="159"/>
      <c r="CV322" s="159"/>
      <c r="CW322" s="159"/>
      <c r="CX322" s="159"/>
      <c r="CY322" s="159"/>
      <c r="CZ322" s="159"/>
      <c r="DA322" s="159"/>
      <c r="DB322" s="159"/>
      <c r="DC322" s="159"/>
      <c r="DD322" s="159"/>
      <c r="DE322" s="159"/>
      <c r="DF322" s="159"/>
      <c r="DG322" s="159"/>
      <c r="DH322" s="159"/>
      <c r="DI322" s="159"/>
      <c r="DJ322" s="159"/>
      <c r="DK322" s="159"/>
      <c r="DL322" s="159"/>
      <c r="DM322" s="159"/>
      <c r="DN322" s="159"/>
      <c r="DO322" s="159"/>
      <c r="DP322" s="159"/>
      <c r="DQ322" s="159"/>
      <c r="DR322" s="159"/>
      <c r="DS322" s="159"/>
      <c r="DT322" s="159"/>
      <c r="DU322" s="159"/>
      <c r="DV322" s="159"/>
      <c r="DW322" s="159"/>
      <c r="DX322" s="159"/>
      <c r="DY322" s="159"/>
      <c r="DZ322" s="159"/>
      <c r="EA322" s="159"/>
      <c r="EB322" s="159"/>
      <c r="EC322" s="159"/>
      <c r="ED322" s="159"/>
      <c r="EE322" s="159"/>
      <c r="EF322" s="159"/>
      <c r="EG322" s="159"/>
      <c r="EH322" s="159"/>
      <c r="EI322" s="159"/>
      <c r="EJ322" s="159"/>
      <c r="EK322" s="159"/>
      <c r="EL322" s="159"/>
      <c r="EM322" s="159"/>
      <c r="EN322" s="159"/>
      <c r="EO322" s="159"/>
      <c r="EP322" s="159"/>
      <c r="EQ322" s="159"/>
      <c r="ER322" s="159"/>
      <c r="ES322" s="159"/>
      <c r="ET322" s="159"/>
      <c r="EU322" s="159"/>
      <c r="EV322" s="159"/>
      <c r="EW322" s="159"/>
      <c r="EX322" s="159"/>
      <c r="EY322" s="159"/>
      <c r="EZ322" s="159"/>
      <c r="FA322" s="159"/>
      <c r="FB322" s="159"/>
      <c r="FC322" s="159"/>
      <c r="FD322" s="159"/>
      <c r="FE322" s="159"/>
      <c r="FF322" s="159"/>
      <c r="FG322" s="159"/>
      <c r="FH322" s="159"/>
      <c r="FI322" s="159"/>
      <c r="FJ322" s="159"/>
      <c r="FK322" s="159"/>
      <c r="FL322" s="159"/>
      <c r="FM322" s="159"/>
      <c r="FN322" s="159"/>
      <c r="FO322" s="159"/>
      <c r="FP322" s="159"/>
      <c r="FQ322" s="159"/>
      <c r="FR322" s="159"/>
      <c r="FS322" s="159"/>
      <c r="FT322" s="159"/>
      <c r="FU322" s="159"/>
      <c r="FV322" s="159"/>
      <c r="FW322" s="159"/>
      <c r="FX322" s="159"/>
      <c r="FY322" s="159"/>
      <c r="FZ322" s="159"/>
      <c r="GA322" s="159"/>
      <c r="GB322" s="159"/>
      <c r="GC322" s="159"/>
      <c r="GD322" s="159"/>
      <c r="GE322" s="159"/>
      <c r="GF322" s="159"/>
      <c r="GG322" s="159"/>
      <c r="GH322" s="159"/>
      <c r="GI322" s="159"/>
      <c r="GJ322" s="159"/>
      <c r="GK322" s="159"/>
      <c r="GL322" s="159"/>
      <c r="GM322" s="159"/>
      <c r="GN322" s="159"/>
      <c r="GO322" s="159"/>
      <c r="GP322" s="159"/>
      <c r="GQ322" s="159"/>
      <c r="GR322" s="159"/>
      <c r="GS322" s="159"/>
      <c r="GT322" s="159"/>
      <c r="GU322" s="159"/>
      <c r="GV322" s="159"/>
      <c r="GW322" s="159"/>
      <c r="GX322" s="159"/>
      <c r="GY322" s="159"/>
      <c r="GZ322" s="159"/>
      <c r="HA322" s="159"/>
      <c r="HB322" s="159"/>
      <c r="HC322" s="159"/>
      <c r="HD322" s="159"/>
      <c r="HE322" s="159"/>
      <c r="HF322" s="159"/>
      <c r="HG322" s="159"/>
      <c r="HH322" s="159"/>
      <c r="HI322" s="159"/>
      <c r="HJ322" s="159"/>
      <c r="HK322" s="159"/>
      <c r="HL322" s="159"/>
      <c r="HM322" s="159"/>
      <c r="HN322" s="159"/>
      <c r="HO322" s="159"/>
      <c r="HP322" s="159"/>
      <c r="HQ322" s="159"/>
      <c r="HR322" s="159"/>
      <c r="HS322" s="159"/>
      <c r="HT322" s="159"/>
      <c r="HU322" s="159"/>
      <c r="HV322" s="159"/>
      <c r="HW322" s="159"/>
      <c r="HX322" s="159"/>
      <c r="HY322" s="159"/>
      <c r="HZ322" s="159"/>
      <c r="IA322" s="159"/>
      <c r="IB322" s="159"/>
      <c r="IC322" s="159"/>
      <c r="ID322" s="159"/>
      <c r="IE322" s="159"/>
      <c r="IF322" s="159"/>
      <c r="IG322" s="159"/>
      <c r="IH322" s="159"/>
      <c r="II322" s="159"/>
      <c r="IJ322" s="159"/>
      <c r="IK322" s="159"/>
      <c r="IL322" s="159"/>
      <c r="IM322" s="159"/>
      <c r="IN322" s="159"/>
      <c r="IO322" s="159"/>
      <c r="IP322" s="159"/>
      <c r="IQ322" s="159"/>
      <c r="IR322" s="159"/>
      <c r="IS322" s="159"/>
      <c r="IT322" s="159"/>
      <c r="IU322" s="159"/>
      <c r="IV322" s="159"/>
    </row>
    <row r="323" spans="1:256" hidden="1">
      <c r="A323" s="627">
        <v>85446</v>
      </c>
      <c r="B323" s="630" t="s">
        <v>237</v>
      </c>
      <c r="C323" s="174" t="s">
        <v>0</v>
      </c>
      <c r="D323" s="176">
        <f t="shared" si="126"/>
        <v>200000</v>
      </c>
      <c r="E323" s="177">
        <f t="shared" si="127"/>
        <v>200000</v>
      </c>
      <c r="F323" s="177">
        <f t="shared" si="128"/>
        <v>200000</v>
      </c>
      <c r="G323" s="177">
        <v>0</v>
      </c>
      <c r="H323" s="177">
        <v>200000</v>
      </c>
      <c r="I323" s="177">
        <v>0</v>
      </c>
      <c r="J323" s="177">
        <v>0</v>
      </c>
      <c r="K323" s="177">
        <v>0</v>
      </c>
      <c r="L323" s="177">
        <v>0</v>
      </c>
      <c r="M323" s="177">
        <f t="shared" si="129"/>
        <v>0</v>
      </c>
      <c r="N323" s="177">
        <v>0</v>
      </c>
      <c r="O323" s="177">
        <v>0</v>
      </c>
      <c r="P323" s="177">
        <v>0</v>
      </c>
      <c r="Q323" s="178"/>
      <c r="R323" s="178"/>
      <c r="S323" s="178"/>
      <c r="T323" s="178"/>
      <c r="U323" s="178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4"/>
      <c r="BJ323" s="144"/>
      <c r="BK323" s="144"/>
      <c r="BL323" s="144"/>
      <c r="BM323" s="144"/>
      <c r="BN323" s="144"/>
      <c r="BO323" s="144"/>
      <c r="BP323" s="144"/>
      <c r="BQ323" s="144"/>
      <c r="BR323" s="144"/>
      <c r="BS323" s="144"/>
      <c r="BT323" s="144"/>
      <c r="BU323" s="144"/>
      <c r="BV323" s="144"/>
      <c r="BW323" s="144"/>
      <c r="BX323" s="144"/>
      <c r="BY323" s="144"/>
      <c r="BZ323" s="144"/>
      <c r="CA323" s="144"/>
      <c r="CB323" s="144"/>
      <c r="CC323" s="144"/>
      <c r="CD323" s="144"/>
      <c r="CE323" s="144"/>
      <c r="CF323" s="144"/>
      <c r="CG323" s="144"/>
      <c r="CH323" s="144"/>
      <c r="CI323" s="144"/>
      <c r="CJ323" s="144"/>
      <c r="CK323" s="144"/>
      <c r="CL323" s="144"/>
      <c r="CM323" s="144"/>
      <c r="CN323" s="144"/>
      <c r="CO323" s="144"/>
      <c r="CP323" s="144"/>
      <c r="CQ323" s="144"/>
      <c r="CR323" s="144"/>
      <c r="CS323" s="144"/>
      <c r="CT323" s="144"/>
      <c r="CU323" s="144"/>
      <c r="CV323" s="144"/>
      <c r="CW323" s="144"/>
      <c r="CX323" s="144"/>
      <c r="CY323" s="144"/>
      <c r="CZ323" s="144"/>
      <c r="DA323" s="144"/>
      <c r="DB323" s="144"/>
      <c r="DC323" s="144"/>
      <c r="DD323" s="144"/>
      <c r="DE323" s="144"/>
      <c r="DF323" s="144"/>
      <c r="DG323" s="144"/>
      <c r="DH323" s="144"/>
      <c r="DI323" s="144"/>
      <c r="DJ323" s="144"/>
      <c r="DK323" s="144"/>
      <c r="DL323" s="144"/>
      <c r="DM323" s="144"/>
      <c r="DN323" s="144"/>
      <c r="DO323" s="144"/>
      <c r="DP323" s="144"/>
      <c r="DQ323" s="144"/>
      <c r="DR323" s="144"/>
      <c r="DS323" s="144"/>
      <c r="DT323" s="144"/>
      <c r="DU323" s="144"/>
      <c r="DV323" s="144"/>
      <c r="DW323" s="144"/>
      <c r="DX323" s="144"/>
      <c r="DY323" s="144"/>
      <c r="DZ323" s="144"/>
      <c r="EA323" s="144"/>
      <c r="EB323" s="144"/>
      <c r="EC323" s="144"/>
      <c r="ED323" s="144"/>
      <c r="EE323" s="144"/>
      <c r="EF323" s="144"/>
      <c r="EG323" s="144"/>
      <c r="EH323" s="144"/>
      <c r="EI323" s="144"/>
      <c r="EJ323" s="144"/>
      <c r="EK323" s="144"/>
      <c r="EL323" s="144"/>
      <c r="EM323" s="144"/>
      <c r="EN323" s="144"/>
      <c r="EO323" s="144"/>
      <c r="EP323" s="144"/>
      <c r="EQ323" s="144"/>
      <c r="ER323" s="144"/>
      <c r="ES323" s="144"/>
      <c r="ET323" s="144"/>
      <c r="EU323" s="144"/>
      <c r="EV323" s="144"/>
      <c r="EW323" s="144"/>
      <c r="EX323" s="144"/>
      <c r="EY323" s="144"/>
      <c r="EZ323" s="144"/>
      <c r="FA323" s="144"/>
      <c r="FB323" s="144"/>
      <c r="FC323" s="144"/>
      <c r="FD323" s="144"/>
      <c r="FE323" s="144"/>
      <c r="FF323" s="144"/>
      <c r="FG323" s="144"/>
      <c r="FH323" s="144"/>
      <c r="FI323" s="144"/>
      <c r="FJ323" s="144"/>
      <c r="FK323" s="144"/>
      <c r="FL323" s="144"/>
      <c r="FM323" s="144"/>
      <c r="FN323" s="144"/>
      <c r="FO323" s="144"/>
      <c r="FP323" s="144"/>
      <c r="FQ323" s="144"/>
      <c r="FR323" s="144"/>
      <c r="FS323" s="144"/>
      <c r="FT323" s="144"/>
      <c r="FU323" s="144"/>
      <c r="FV323" s="144"/>
      <c r="FW323" s="144"/>
      <c r="FX323" s="144"/>
      <c r="FY323" s="144"/>
      <c r="FZ323" s="144"/>
      <c r="GA323" s="144"/>
      <c r="GB323" s="144"/>
      <c r="GC323" s="144"/>
      <c r="GD323" s="144"/>
      <c r="GE323" s="144"/>
      <c r="GF323" s="144"/>
      <c r="GG323" s="144"/>
      <c r="GH323" s="144"/>
      <c r="GI323" s="144"/>
      <c r="GJ323" s="144"/>
      <c r="GK323" s="144"/>
      <c r="GL323" s="144"/>
      <c r="GM323" s="144"/>
      <c r="GN323" s="144"/>
      <c r="GO323" s="144"/>
      <c r="GP323" s="144"/>
      <c r="GQ323" s="144"/>
      <c r="GR323" s="144"/>
      <c r="GS323" s="144"/>
      <c r="GT323" s="144"/>
      <c r="GU323" s="144"/>
      <c r="GV323" s="144"/>
      <c r="GW323" s="144"/>
      <c r="GX323" s="144"/>
      <c r="GY323" s="144"/>
      <c r="GZ323" s="144"/>
      <c r="HA323" s="144"/>
      <c r="HB323" s="144"/>
      <c r="HC323" s="144"/>
      <c r="HD323" s="144"/>
      <c r="HE323" s="144"/>
      <c r="HF323" s="144"/>
      <c r="HG323" s="144"/>
      <c r="HH323" s="144"/>
      <c r="HI323" s="144"/>
      <c r="HJ323" s="144"/>
      <c r="HK323" s="144"/>
      <c r="HL323" s="144"/>
      <c r="HM323" s="144"/>
      <c r="HN323" s="144"/>
      <c r="HO323" s="144"/>
      <c r="HP323" s="144"/>
      <c r="HQ323" s="144"/>
      <c r="HR323" s="144"/>
      <c r="HS323" s="144"/>
      <c r="HT323" s="144"/>
      <c r="HU323" s="144"/>
      <c r="HV323" s="144"/>
      <c r="HW323" s="144"/>
      <c r="HX323" s="144"/>
      <c r="HY323" s="144"/>
      <c r="HZ323" s="144"/>
      <c r="IA323" s="144"/>
      <c r="IB323" s="144"/>
      <c r="IC323" s="144"/>
      <c r="ID323" s="144"/>
      <c r="IE323" s="144"/>
      <c r="IF323" s="144"/>
      <c r="IG323" s="144"/>
      <c r="IH323" s="144"/>
      <c r="II323" s="144"/>
      <c r="IJ323" s="144"/>
      <c r="IK323" s="144"/>
      <c r="IL323" s="144"/>
      <c r="IM323" s="144"/>
      <c r="IN323" s="144"/>
      <c r="IO323" s="144"/>
      <c r="IP323" s="144"/>
      <c r="IQ323" s="144"/>
      <c r="IR323" s="144"/>
      <c r="IS323" s="144"/>
      <c r="IT323" s="144"/>
      <c r="IU323" s="144"/>
      <c r="IV323" s="144"/>
    </row>
    <row r="324" spans="1:256" hidden="1">
      <c r="A324" s="628"/>
      <c r="B324" s="631"/>
      <c r="C324" s="174" t="s">
        <v>1</v>
      </c>
      <c r="D324" s="176">
        <f t="shared" si="126"/>
        <v>0</v>
      </c>
      <c r="E324" s="177">
        <f t="shared" si="127"/>
        <v>0</v>
      </c>
      <c r="F324" s="177">
        <f t="shared" si="128"/>
        <v>0</v>
      </c>
      <c r="G324" s="177"/>
      <c r="H324" s="177"/>
      <c r="I324" s="177"/>
      <c r="J324" s="177"/>
      <c r="K324" s="177"/>
      <c r="L324" s="177"/>
      <c r="M324" s="177">
        <f t="shared" si="129"/>
        <v>0</v>
      </c>
      <c r="N324" s="177"/>
      <c r="O324" s="177"/>
      <c r="P324" s="177"/>
      <c r="Q324" s="178"/>
      <c r="R324" s="178"/>
      <c r="S324" s="178"/>
      <c r="T324" s="178"/>
      <c r="U324" s="178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4"/>
      <c r="BJ324" s="144"/>
      <c r="BK324" s="144"/>
      <c r="BL324" s="144"/>
      <c r="BM324" s="144"/>
      <c r="BN324" s="144"/>
      <c r="BO324" s="144"/>
      <c r="BP324" s="144"/>
      <c r="BQ324" s="144"/>
      <c r="BR324" s="144"/>
      <c r="BS324" s="144"/>
      <c r="BT324" s="144"/>
      <c r="BU324" s="144"/>
      <c r="BV324" s="144"/>
      <c r="BW324" s="144"/>
      <c r="BX324" s="144"/>
      <c r="BY324" s="144"/>
      <c r="BZ324" s="144"/>
      <c r="CA324" s="144"/>
      <c r="CB324" s="144"/>
      <c r="CC324" s="144"/>
      <c r="CD324" s="144"/>
      <c r="CE324" s="144"/>
      <c r="CF324" s="144"/>
      <c r="CG324" s="144"/>
      <c r="CH324" s="144"/>
      <c r="CI324" s="144"/>
      <c r="CJ324" s="144"/>
      <c r="CK324" s="144"/>
      <c r="CL324" s="144"/>
      <c r="CM324" s="144"/>
      <c r="CN324" s="144"/>
      <c r="CO324" s="144"/>
      <c r="CP324" s="144"/>
      <c r="CQ324" s="144"/>
      <c r="CR324" s="144"/>
      <c r="CS324" s="144"/>
      <c r="CT324" s="144"/>
      <c r="CU324" s="144"/>
      <c r="CV324" s="144"/>
      <c r="CW324" s="144"/>
      <c r="CX324" s="144"/>
      <c r="CY324" s="144"/>
      <c r="CZ324" s="144"/>
      <c r="DA324" s="144"/>
      <c r="DB324" s="144"/>
      <c r="DC324" s="144"/>
      <c r="DD324" s="144"/>
      <c r="DE324" s="144"/>
      <c r="DF324" s="144"/>
      <c r="DG324" s="144"/>
      <c r="DH324" s="144"/>
      <c r="DI324" s="144"/>
      <c r="DJ324" s="144"/>
      <c r="DK324" s="144"/>
      <c r="DL324" s="144"/>
      <c r="DM324" s="144"/>
      <c r="DN324" s="144"/>
      <c r="DO324" s="144"/>
      <c r="DP324" s="144"/>
      <c r="DQ324" s="144"/>
      <c r="DR324" s="144"/>
      <c r="DS324" s="144"/>
      <c r="DT324" s="144"/>
      <c r="DU324" s="144"/>
      <c r="DV324" s="144"/>
      <c r="DW324" s="144"/>
      <c r="DX324" s="144"/>
      <c r="DY324" s="144"/>
      <c r="DZ324" s="144"/>
      <c r="EA324" s="144"/>
      <c r="EB324" s="144"/>
      <c r="EC324" s="144"/>
      <c r="ED324" s="144"/>
      <c r="EE324" s="144"/>
      <c r="EF324" s="144"/>
      <c r="EG324" s="144"/>
      <c r="EH324" s="144"/>
      <c r="EI324" s="144"/>
      <c r="EJ324" s="144"/>
      <c r="EK324" s="144"/>
      <c r="EL324" s="144"/>
      <c r="EM324" s="144"/>
      <c r="EN324" s="144"/>
      <c r="EO324" s="144"/>
      <c r="EP324" s="144"/>
      <c r="EQ324" s="144"/>
      <c r="ER324" s="144"/>
      <c r="ES324" s="144"/>
      <c r="ET324" s="144"/>
      <c r="EU324" s="144"/>
      <c r="EV324" s="144"/>
      <c r="EW324" s="144"/>
      <c r="EX324" s="144"/>
      <c r="EY324" s="144"/>
      <c r="EZ324" s="144"/>
      <c r="FA324" s="144"/>
      <c r="FB324" s="144"/>
      <c r="FC324" s="144"/>
      <c r="FD324" s="144"/>
      <c r="FE324" s="144"/>
      <c r="FF324" s="144"/>
      <c r="FG324" s="144"/>
      <c r="FH324" s="144"/>
      <c r="FI324" s="144"/>
      <c r="FJ324" s="144"/>
      <c r="FK324" s="144"/>
      <c r="FL324" s="144"/>
      <c r="FM324" s="144"/>
      <c r="FN324" s="144"/>
      <c r="FO324" s="144"/>
      <c r="FP324" s="144"/>
      <c r="FQ324" s="144"/>
      <c r="FR324" s="144"/>
      <c r="FS324" s="144"/>
      <c r="FT324" s="144"/>
      <c r="FU324" s="144"/>
      <c r="FV324" s="144"/>
      <c r="FW324" s="144"/>
      <c r="FX324" s="144"/>
      <c r="FY324" s="144"/>
      <c r="FZ324" s="144"/>
      <c r="GA324" s="144"/>
      <c r="GB324" s="144"/>
      <c r="GC324" s="144"/>
      <c r="GD324" s="144"/>
      <c r="GE324" s="144"/>
      <c r="GF324" s="144"/>
      <c r="GG324" s="144"/>
      <c r="GH324" s="144"/>
      <c r="GI324" s="144"/>
      <c r="GJ324" s="144"/>
      <c r="GK324" s="144"/>
      <c r="GL324" s="144"/>
      <c r="GM324" s="144"/>
      <c r="GN324" s="144"/>
      <c r="GO324" s="144"/>
      <c r="GP324" s="144"/>
      <c r="GQ324" s="144"/>
      <c r="GR324" s="144"/>
      <c r="GS324" s="144"/>
      <c r="GT324" s="144"/>
      <c r="GU324" s="144"/>
      <c r="GV324" s="144"/>
      <c r="GW324" s="144"/>
      <c r="GX324" s="144"/>
      <c r="GY324" s="144"/>
      <c r="GZ324" s="144"/>
      <c r="HA324" s="144"/>
      <c r="HB324" s="144"/>
      <c r="HC324" s="144"/>
      <c r="HD324" s="144"/>
      <c r="HE324" s="144"/>
      <c r="HF324" s="144"/>
      <c r="HG324" s="144"/>
      <c r="HH324" s="144"/>
      <c r="HI324" s="144"/>
      <c r="HJ324" s="144"/>
      <c r="HK324" s="144"/>
      <c r="HL324" s="144"/>
      <c r="HM324" s="144"/>
      <c r="HN324" s="144"/>
      <c r="HO324" s="144"/>
      <c r="HP324" s="144"/>
      <c r="HQ324" s="144"/>
      <c r="HR324" s="144"/>
      <c r="HS324" s="144"/>
      <c r="HT324" s="144"/>
      <c r="HU324" s="144"/>
      <c r="HV324" s="144"/>
      <c r="HW324" s="144"/>
      <c r="HX324" s="144"/>
      <c r="HY324" s="144"/>
      <c r="HZ324" s="144"/>
      <c r="IA324" s="144"/>
      <c r="IB324" s="144"/>
      <c r="IC324" s="144"/>
      <c r="ID324" s="144"/>
      <c r="IE324" s="144"/>
      <c r="IF324" s="144"/>
      <c r="IG324" s="144"/>
      <c r="IH324" s="144"/>
      <c r="II324" s="144"/>
      <c r="IJ324" s="144"/>
      <c r="IK324" s="144"/>
      <c r="IL324" s="144"/>
      <c r="IM324" s="144"/>
      <c r="IN324" s="144"/>
      <c r="IO324" s="144"/>
      <c r="IP324" s="144"/>
      <c r="IQ324" s="144"/>
      <c r="IR324" s="144"/>
      <c r="IS324" s="144"/>
      <c r="IT324" s="144"/>
      <c r="IU324" s="144"/>
      <c r="IV324" s="144"/>
    </row>
    <row r="325" spans="1:256" hidden="1">
      <c r="A325" s="629"/>
      <c r="B325" s="632"/>
      <c r="C325" s="174" t="s">
        <v>2</v>
      </c>
      <c r="D325" s="176">
        <f>D323+D324</f>
        <v>200000</v>
      </c>
      <c r="E325" s="177">
        <f t="shared" ref="E325:P325" si="136">E323+E324</f>
        <v>200000</v>
      </c>
      <c r="F325" s="177">
        <f t="shared" si="136"/>
        <v>200000</v>
      </c>
      <c r="G325" s="177">
        <f t="shared" si="136"/>
        <v>0</v>
      </c>
      <c r="H325" s="177">
        <f t="shared" si="136"/>
        <v>200000</v>
      </c>
      <c r="I325" s="177">
        <f t="shared" si="136"/>
        <v>0</v>
      </c>
      <c r="J325" s="177">
        <f t="shared" si="136"/>
        <v>0</v>
      </c>
      <c r="K325" s="177">
        <f t="shared" si="136"/>
        <v>0</v>
      </c>
      <c r="L325" s="177">
        <f t="shared" si="136"/>
        <v>0</v>
      </c>
      <c r="M325" s="177">
        <f t="shared" si="136"/>
        <v>0</v>
      </c>
      <c r="N325" s="177">
        <f t="shared" si="136"/>
        <v>0</v>
      </c>
      <c r="O325" s="177">
        <f t="shared" si="136"/>
        <v>0</v>
      </c>
      <c r="P325" s="177">
        <f t="shared" si="136"/>
        <v>0</v>
      </c>
      <c r="Q325" s="178"/>
      <c r="R325" s="178"/>
      <c r="S325" s="178"/>
      <c r="T325" s="178"/>
      <c r="U325" s="178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4"/>
      <c r="DF325" s="144"/>
      <c r="DG325" s="144"/>
      <c r="DH325" s="144"/>
      <c r="DI325" s="144"/>
      <c r="DJ325" s="144"/>
      <c r="DK325" s="144"/>
      <c r="DL325" s="144"/>
      <c r="DM325" s="144"/>
      <c r="DN325" s="144"/>
      <c r="DO325" s="144"/>
      <c r="DP325" s="144"/>
      <c r="DQ325" s="144"/>
      <c r="DR325" s="144"/>
      <c r="DS325" s="144"/>
      <c r="DT325" s="144"/>
      <c r="DU325" s="144"/>
      <c r="DV325" s="144"/>
      <c r="DW325" s="144"/>
      <c r="DX325" s="144"/>
      <c r="DY325" s="144"/>
      <c r="DZ325" s="144"/>
      <c r="EA325" s="144"/>
      <c r="EB325" s="144"/>
      <c r="EC325" s="144"/>
      <c r="ED325" s="144"/>
      <c r="EE325" s="144"/>
      <c r="EF325" s="144"/>
      <c r="EG325" s="144"/>
      <c r="EH325" s="144"/>
      <c r="EI325" s="144"/>
      <c r="EJ325" s="144"/>
      <c r="EK325" s="144"/>
      <c r="EL325" s="144"/>
      <c r="EM325" s="144"/>
      <c r="EN325" s="144"/>
      <c r="EO325" s="144"/>
      <c r="EP325" s="144"/>
      <c r="EQ325" s="144"/>
      <c r="ER325" s="144"/>
      <c r="ES325" s="144"/>
      <c r="ET325" s="144"/>
      <c r="EU325" s="144"/>
      <c r="EV325" s="144"/>
      <c r="EW325" s="144"/>
      <c r="EX325" s="144"/>
      <c r="EY325" s="144"/>
      <c r="EZ325" s="144"/>
      <c r="FA325" s="144"/>
      <c r="FB325" s="144"/>
      <c r="FC325" s="144"/>
      <c r="FD325" s="144"/>
      <c r="FE325" s="144"/>
      <c r="FF325" s="144"/>
      <c r="FG325" s="144"/>
      <c r="FH325" s="144"/>
      <c r="FI325" s="144"/>
      <c r="FJ325" s="144"/>
      <c r="FK325" s="144"/>
      <c r="FL325" s="144"/>
      <c r="FM325" s="144"/>
      <c r="FN325" s="144"/>
      <c r="FO325" s="144"/>
      <c r="FP325" s="144"/>
      <c r="FQ325" s="144"/>
      <c r="FR325" s="144"/>
      <c r="FS325" s="144"/>
      <c r="FT325" s="144"/>
      <c r="FU325" s="144"/>
      <c r="FV325" s="144"/>
      <c r="FW325" s="144"/>
      <c r="FX325" s="144"/>
      <c r="FY325" s="144"/>
      <c r="FZ325" s="144"/>
      <c r="GA325" s="144"/>
      <c r="GB325" s="144"/>
      <c r="GC325" s="144"/>
      <c r="GD325" s="144"/>
      <c r="GE325" s="144"/>
      <c r="GF325" s="144"/>
      <c r="GG325" s="144"/>
      <c r="GH325" s="144"/>
      <c r="GI325" s="144"/>
      <c r="GJ325" s="144"/>
      <c r="GK325" s="144"/>
      <c r="GL325" s="144"/>
      <c r="GM325" s="144"/>
      <c r="GN325" s="144"/>
      <c r="GO325" s="144"/>
      <c r="GP325" s="144"/>
      <c r="GQ325" s="144"/>
      <c r="GR325" s="144"/>
      <c r="GS325" s="144"/>
      <c r="GT325" s="144"/>
      <c r="GU325" s="144"/>
      <c r="GV325" s="144"/>
      <c r="GW325" s="144"/>
      <c r="GX325" s="144"/>
      <c r="GY325" s="144"/>
      <c r="GZ325" s="144"/>
      <c r="HA325" s="144"/>
      <c r="HB325" s="144"/>
      <c r="HC325" s="144"/>
      <c r="HD325" s="144"/>
      <c r="HE325" s="144"/>
      <c r="HF325" s="144"/>
      <c r="HG325" s="144"/>
      <c r="HH325" s="144"/>
      <c r="HI325" s="144"/>
      <c r="HJ325" s="144"/>
      <c r="HK325" s="144"/>
      <c r="HL325" s="144"/>
      <c r="HM325" s="144"/>
      <c r="HN325" s="144"/>
      <c r="HO325" s="144"/>
      <c r="HP325" s="144"/>
      <c r="HQ325" s="144"/>
      <c r="HR325" s="144"/>
      <c r="HS325" s="144"/>
      <c r="HT325" s="144"/>
      <c r="HU325" s="144"/>
      <c r="HV325" s="144"/>
      <c r="HW325" s="144"/>
      <c r="HX325" s="144"/>
      <c r="HY325" s="144"/>
      <c r="HZ325" s="144"/>
      <c r="IA325" s="144"/>
      <c r="IB325" s="144"/>
      <c r="IC325" s="144"/>
      <c r="ID325" s="144"/>
      <c r="IE325" s="144"/>
      <c r="IF325" s="144"/>
      <c r="IG325" s="144"/>
      <c r="IH325" s="144"/>
      <c r="II325" s="144"/>
      <c r="IJ325" s="144"/>
      <c r="IK325" s="144"/>
      <c r="IL325" s="144"/>
      <c r="IM325" s="144"/>
      <c r="IN325" s="144"/>
      <c r="IO325" s="144"/>
      <c r="IP325" s="144"/>
      <c r="IQ325" s="144"/>
      <c r="IR325" s="144"/>
      <c r="IS325" s="144"/>
      <c r="IT325" s="144"/>
      <c r="IU325" s="144"/>
      <c r="IV325" s="144"/>
    </row>
    <row r="326" spans="1:256" hidden="1">
      <c r="A326" s="627">
        <v>85495</v>
      </c>
      <c r="B326" s="630" t="s">
        <v>103</v>
      </c>
      <c r="C326" s="174" t="s">
        <v>0</v>
      </c>
      <c r="D326" s="176">
        <f t="shared" si="126"/>
        <v>1912113</v>
      </c>
      <c r="E326" s="177">
        <f t="shared" si="127"/>
        <v>1912113</v>
      </c>
      <c r="F326" s="177">
        <f t="shared" si="128"/>
        <v>1872113</v>
      </c>
      <c r="G326" s="177">
        <v>0</v>
      </c>
      <c r="H326" s="177">
        <v>1872113</v>
      </c>
      <c r="I326" s="177">
        <v>0</v>
      </c>
      <c r="J326" s="177">
        <v>40000</v>
      </c>
      <c r="K326" s="177">
        <v>0</v>
      </c>
      <c r="L326" s="177">
        <v>0</v>
      </c>
      <c r="M326" s="177">
        <f t="shared" si="129"/>
        <v>0</v>
      </c>
      <c r="N326" s="177">
        <v>0</v>
      </c>
      <c r="O326" s="177">
        <v>0</v>
      </c>
      <c r="P326" s="177">
        <v>0</v>
      </c>
      <c r="Q326" s="178"/>
      <c r="R326" s="178"/>
      <c r="S326" s="178"/>
      <c r="T326" s="178"/>
      <c r="U326" s="178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4"/>
      <c r="BJ326" s="144"/>
      <c r="BK326" s="144"/>
      <c r="BL326" s="144"/>
      <c r="BM326" s="144"/>
      <c r="BN326" s="144"/>
      <c r="BO326" s="144"/>
      <c r="BP326" s="144"/>
      <c r="BQ326" s="144"/>
      <c r="BR326" s="144"/>
      <c r="BS326" s="144"/>
      <c r="BT326" s="144"/>
      <c r="BU326" s="144"/>
      <c r="BV326" s="144"/>
      <c r="BW326" s="144"/>
      <c r="BX326" s="144"/>
      <c r="BY326" s="144"/>
      <c r="BZ326" s="144"/>
      <c r="CA326" s="144"/>
      <c r="CB326" s="144"/>
      <c r="CC326" s="144"/>
      <c r="CD326" s="144"/>
      <c r="CE326" s="144"/>
      <c r="CF326" s="144"/>
      <c r="CG326" s="144"/>
      <c r="CH326" s="144"/>
      <c r="CI326" s="144"/>
      <c r="CJ326" s="144"/>
      <c r="CK326" s="144"/>
      <c r="CL326" s="144"/>
      <c r="CM326" s="144"/>
      <c r="CN326" s="144"/>
      <c r="CO326" s="144"/>
      <c r="CP326" s="144"/>
      <c r="CQ326" s="144"/>
      <c r="CR326" s="144"/>
      <c r="CS326" s="144"/>
      <c r="CT326" s="144"/>
      <c r="CU326" s="144"/>
      <c r="CV326" s="144"/>
      <c r="CW326" s="144"/>
      <c r="CX326" s="144"/>
      <c r="CY326" s="144"/>
      <c r="CZ326" s="144"/>
      <c r="DA326" s="144"/>
      <c r="DB326" s="144"/>
      <c r="DC326" s="144"/>
      <c r="DD326" s="144"/>
      <c r="DE326" s="144"/>
      <c r="DF326" s="144"/>
      <c r="DG326" s="144"/>
      <c r="DH326" s="144"/>
      <c r="DI326" s="144"/>
      <c r="DJ326" s="144"/>
      <c r="DK326" s="144"/>
      <c r="DL326" s="144"/>
      <c r="DM326" s="144"/>
      <c r="DN326" s="144"/>
      <c r="DO326" s="144"/>
      <c r="DP326" s="144"/>
      <c r="DQ326" s="144"/>
      <c r="DR326" s="144"/>
      <c r="DS326" s="144"/>
      <c r="DT326" s="144"/>
      <c r="DU326" s="144"/>
      <c r="DV326" s="144"/>
      <c r="DW326" s="144"/>
      <c r="DX326" s="144"/>
      <c r="DY326" s="144"/>
      <c r="DZ326" s="144"/>
      <c r="EA326" s="144"/>
      <c r="EB326" s="144"/>
      <c r="EC326" s="144"/>
      <c r="ED326" s="144"/>
      <c r="EE326" s="144"/>
      <c r="EF326" s="144"/>
      <c r="EG326" s="144"/>
      <c r="EH326" s="144"/>
      <c r="EI326" s="144"/>
      <c r="EJ326" s="144"/>
      <c r="EK326" s="144"/>
      <c r="EL326" s="144"/>
      <c r="EM326" s="144"/>
      <c r="EN326" s="144"/>
      <c r="EO326" s="144"/>
      <c r="EP326" s="144"/>
      <c r="EQ326" s="144"/>
      <c r="ER326" s="144"/>
      <c r="ES326" s="144"/>
      <c r="ET326" s="144"/>
      <c r="EU326" s="144"/>
      <c r="EV326" s="144"/>
      <c r="EW326" s="144"/>
      <c r="EX326" s="144"/>
      <c r="EY326" s="144"/>
      <c r="EZ326" s="144"/>
      <c r="FA326" s="144"/>
      <c r="FB326" s="144"/>
      <c r="FC326" s="144"/>
      <c r="FD326" s="144"/>
      <c r="FE326" s="144"/>
      <c r="FF326" s="144"/>
      <c r="FG326" s="144"/>
      <c r="FH326" s="144"/>
      <c r="FI326" s="144"/>
      <c r="FJ326" s="144"/>
      <c r="FK326" s="144"/>
      <c r="FL326" s="144"/>
      <c r="FM326" s="144"/>
      <c r="FN326" s="144"/>
      <c r="FO326" s="144"/>
      <c r="FP326" s="144"/>
      <c r="FQ326" s="144"/>
      <c r="FR326" s="144"/>
      <c r="FS326" s="144"/>
      <c r="FT326" s="144"/>
      <c r="FU326" s="144"/>
      <c r="FV326" s="144"/>
      <c r="FW326" s="144"/>
      <c r="FX326" s="144"/>
      <c r="FY326" s="144"/>
      <c r="FZ326" s="144"/>
      <c r="GA326" s="144"/>
      <c r="GB326" s="144"/>
      <c r="GC326" s="144"/>
      <c r="GD326" s="144"/>
      <c r="GE326" s="144"/>
      <c r="GF326" s="144"/>
      <c r="GG326" s="144"/>
      <c r="GH326" s="144"/>
      <c r="GI326" s="144"/>
      <c r="GJ326" s="144"/>
      <c r="GK326" s="144"/>
      <c r="GL326" s="144"/>
      <c r="GM326" s="144"/>
      <c r="GN326" s="144"/>
      <c r="GO326" s="144"/>
      <c r="GP326" s="144"/>
      <c r="GQ326" s="144"/>
      <c r="GR326" s="144"/>
      <c r="GS326" s="144"/>
      <c r="GT326" s="144"/>
      <c r="GU326" s="144"/>
      <c r="GV326" s="144"/>
      <c r="GW326" s="144"/>
      <c r="GX326" s="144"/>
      <c r="GY326" s="144"/>
      <c r="GZ326" s="144"/>
      <c r="HA326" s="144"/>
      <c r="HB326" s="144"/>
      <c r="HC326" s="144"/>
      <c r="HD326" s="144"/>
      <c r="HE326" s="144"/>
      <c r="HF326" s="144"/>
      <c r="HG326" s="144"/>
      <c r="HH326" s="144"/>
      <c r="HI326" s="144"/>
      <c r="HJ326" s="144"/>
      <c r="HK326" s="144"/>
      <c r="HL326" s="144"/>
      <c r="HM326" s="144"/>
      <c r="HN326" s="144"/>
      <c r="HO326" s="144"/>
      <c r="HP326" s="144"/>
      <c r="HQ326" s="144"/>
      <c r="HR326" s="144"/>
      <c r="HS326" s="144"/>
      <c r="HT326" s="144"/>
      <c r="HU326" s="144"/>
      <c r="HV326" s="144"/>
      <c r="HW326" s="144"/>
      <c r="HX326" s="144"/>
      <c r="HY326" s="144"/>
      <c r="HZ326" s="144"/>
      <c r="IA326" s="144"/>
      <c r="IB326" s="144"/>
      <c r="IC326" s="144"/>
      <c r="ID326" s="144"/>
      <c r="IE326" s="144"/>
      <c r="IF326" s="144"/>
      <c r="IG326" s="144"/>
      <c r="IH326" s="144"/>
      <c r="II326" s="144"/>
      <c r="IJ326" s="144"/>
      <c r="IK326" s="144"/>
      <c r="IL326" s="144"/>
      <c r="IM326" s="144"/>
      <c r="IN326" s="144"/>
      <c r="IO326" s="144"/>
      <c r="IP326" s="144"/>
      <c r="IQ326" s="144"/>
      <c r="IR326" s="144"/>
      <c r="IS326" s="144"/>
      <c r="IT326" s="144"/>
      <c r="IU326" s="144"/>
      <c r="IV326" s="144"/>
    </row>
    <row r="327" spans="1:256" hidden="1">
      <c r="A327" s="628"/>
      <c r="B327" s="631"/>
      <c r="C327" s="174" t="s">
        <v>1</v>
      </c>
      <c r="D327" s="176">
        <f t="shared" si="126"/>
        <v>0</v>
      </c>
      <c r="E327" s="177">
        <f t="shared" si="127"/>
        <v>0</v>
      </c>
      <c r="F327" s="177">
        <f t="shared" si="128"/>
        <v>0</v>
      </c>
      <c r="G327" s="177"/>
      <c r="H327" s="177"/>
      <c r="I327" s="177"/>
      <c r="J327" s="177"/>
      <c r="K327" s="177"/>
      <c r="L327" s="177"/>
      <c r="M327" s="177">
        <f t="shared" si="129"/>
        <v>0</v>
      </c>
      <c r="N327" s="177"/>
      <c r="O327" s="177"/>
      <c r="P327" s="177"/>
      <c r="Q327" s="178"/>
      <c r="R327" s="178"/>
      <c r="S327" s="178"/>
      <c r="T327" s="178"/>
      <c r="U327" s="178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  <c r="CI327" s="144"/>
      <c r="CJ327" s="144"/>
      <c r="CK327" s="144"/>
      <c r="CL327" s="144"/>
      <c r="CM327" s="144"/>
      <c r="CN327" s="144"/>
      <c r="CO327" s="144"/>
      <c r="CP327" s="144"/>
      <c r="CQ327" s="144"/>
      <c r="CR327" s="144"/>
      <c r="CS327" s="144"/>
      <c r="CT327" s="144"/>
      <c r="CU327" s="144"/>
      <c r="CV327" s="144"/>
      <c r="CW327" s="144"/>
      <c r="CX327" s="144"/>
      <c r="CY327" s="144"/>
      <c r="CZ327" s="144"/>
      <c r="DA327" s="144"/>
      <c r="DB327" s="144"/>
      <c r="DC327" s="144"/>
      <c r="DD327" s="144"/>
      <c r="DE327" s="144"/>
      <c r="DF327" s="144"/>
      <c r="DG327" s="144"/>
      <c r="DH327" s="144"/>
      <c r="DI327" s="144"/>
      <c r="DJ327" s="144"/>
      <c r="DK327" s="144"/>
      <c r="DL327" s="144"/>
      <c r="DM327" s="144"/>
      <c r="DN327" s="144"/>
      <c r="DO327" s="144"/>
      <c r="DP327" s="144"/>
      <c r="DQ327" s="144"/>
      <c r="DR327" s="144"/>
      <c r="DS327" s="144"/>
      <c r="DT327" s="144"/>
      <c r="DU327" s="144"/>
      <c r="DV327" s="144"/>
      <c r="DW327" s="144"/>
      <c r="DX327" s="144"/>
      <c r="DY327" s="144"/>
      <c r="DZ327" s="144"/>
      <c r="EA327" s="144"/>
      <c r="EB327" s="144"/>
      <c r="EC327" s="144"/>
      <c r="ED327" s="144"/>
      <c r="EE327" s="144"/>
      <c r="EF327" s="144"/>
      <c r="EG327" s="144"/>
      <c r="EH327" s="144"/>
      <c r="EI327" s="144"/>
      <c r="EJ327" s="144"/>
      <c r="EK327" s="144"/>
      <c r="EL327" s="144"/>
      <c r="EM327" s="144"/>
      <c r="EN327" s="144"/>
      <c r="EO327" s="144"/>
      <c r="EP327" s="144"/>
      <c r="EQ327" s="144"/>
      <c r="ER327" s="144"/>
      <c r="ES327" s="144"/>
      <c r="ET327" s="144"/>
      <c r="EU327" s="144"/>
      <c r="EV327" s="144"/>
      <c r="EW327" s="144"/>
      <c r="EX327" s="144"/>
      <c r="EY327" s="144"/>
      <c r="EZ327" s="144"/>
      <c r="FA327" s="144"/>
      <c r="FB327" s="144"/>
      <c r="FC327" s="144"/>
      <c r="FD327" s="144"/>
      <c r="FE327" s="144"/>
      <c r="FF327" s="144"/>
      <c r="FG327" s="144"/>
      <c r="FH327" s="144"/>
      <c r="FI327" s="144"/>
      <c r="FJ327" s="144"/>
      <c r="FK327" s="144"/>
      <c r="FL327" s="144"/>
      <c r="FM327" s="144"/>
      <c r="FN327" s="144"/>
      <c r="FO327" s="144"/>
      <c r="FP327" s="144"/>
      <c r="FQ327" s="144"/>
      <c r="FR327" s="144"/>
      <c r="FS327" s="144"/>
      <c r="FT327" s="144"/>
      <c r="FU327" s="144"/>
      <c r="FV327" s="144"/>
      <c r="FW327" s="144"/>
      <c r="FX327" s="144"/>
      <c r="FY327" s="144"/>
      <c r="FZ327" s="144"/>
      <c r="GA327" s="144"/>
      <c r="GB327" s="144"/>
      <c r="GC327" s="144"/>
      <c r="GD327" s="144"/>
      <c r="GE327" s="144"/>
      <c r="GF327" s="144"/>
      <c r="GG327" s="144"/>
      <c r="GH327" s="144"/>
      <c r="GI327" s="144"/>
      <c r="GJ327" s="144"/>
      <c r="GK327" s="144"/>
      <c r="GL327" s="144"/>
      <c r="GM327" s="144"/>
      <c r="GN327" s="144"/>
      <c r="GO327" s="144"/>
      <c r="GP327" s="144"/>
      <c r="GQ327" s="144"/>
      <c r="GR327" s="144"/>
      <c r="GS327" s="144"/>
      <c r="GT327" s="144"/>
      <c r="GU327" s="144"/>
      <c r="GV327" s="144"/>
      <c r="GW327" s="144"/>
      <c r="GX327" s="144"/>
      <c r="GY327" s="144"/>
      <c r="GZ327" s="144"/>
      <c r="HA327" s="144"/>
      <c r="HB327" s="144"/>
      <c r="HC327" s="144"/>
      <c r="HD327" s="144"/>
      <c r="HE327" s="144"/>
      <c r="HF327" s="144"/>
      <c r="HG327" s="144"/>
      <c r="HH327" s="144"/>
      <c r="HI327" s="144"/>
      <c r="HJ327" s="144"/>
      <c r="HK327" s="144"/>
      <c r="HL327" s="144"/>
      <c r="HM327" s="144"/>
      <c r="HN327" s="144"/>
      <c r="HO327" s="144"/>
      <c r="HP327" s="144"/>
      <c r="HQ327" s="144"/>
      <c r="HR327" s="144"/>
      <c r="HS327" s="144"/>
      <c r="HT327" s="144"/>
      <c r="HU327" s="144"/>
      <c r="HV327" s="144"/>
      <c r="HW327" s="144"/>
      <c r="HX327" s="144"/>
      <c r="HY327" s="144"/>
      <c r="HZ327" s="144"/>
      <c r="IA327" s="144"/>
      <c r="IB327" s="144"/>
      <c r="IC327" s="144"/>
      <c r="ID327" s="144"/>
      <c r="IE327" s="144"/>
      <c r="IF327" s="144"/>
      <c r="IG327" s="144"/>
      <c r="IH327" s="144"/>
      <c r="II327" s="144"/>
      <c r="IJ327" s="144"/>
      <c r="IK327" s="144"/>
      <c r="IL327" s="144"/>
      <c r="IM327" s="144"/>
      <c r="IN327" s="144"/>
      <c r="IO327" s="144"/>
      <c r="IP327" s="144"/>
      <c r="IQ327" s="144"/>
      <c r="IR327" s="144"/>
      <c r="IS327" s="144"/>
      <c r="IT327" s="144"/>
      <c r="IU327" s="144"/>
      <c r="IV327" s="144"/>
    </row>
    <row r="328" spans="1:256" hidden="1">
      <c r="A328" s="629"/>
      <c r="B328" s="632"/>
      <c r="C328" s="174" t="s">
        <v>2</v>
      </c>
      <c r="D328" s="176">
        <f>D326+D327</f>
        <v>1912113</v>
      </c>
      <c r="E328" s="177">
        <f t="shared" ref="E328:P328" si="137">E326+E327</f>
        <v>1912113</v>
      </c>
      <c r="F328" s="177">
        <f t="shared" si="137"/>
        <v>1872113</v>
      </c>
      <c r="G328" s="177">
        <f t="shared" si="137"/>
        <v>0</v>
      </c>
      <c r="H328" s="177">
        <f t="shared" si="137"/>
        <v>1872113</v>
      </c>
      <c r="I328" s="177">
        <f t="shared" si="137"/>
        <v>0</v>
      </c>
      <c r="J328" s="177">
        <f t="shared" si="137"/>
        <v>40000</v>
      </c>
      <c r="K328" s="177">
        <f t="shared" si="137"/>
        <v>0</v>
      </c>
      <c r="L328" s="177">
        <f t="shared" si="137"/>
        <v>0</v>
      </c>
      <c r="M328" s="177">
        <f t="shared" si="137"/>
        <v>0</v>
      </c>
      <c r="N328" s="177">
        <f t="shared" si="137"/>
        <v>0</v>
      </c>
      <c r="O328" s="177">
        <f t="shared" si="137"/>
        <v>0</v>
      </c>
      <c r="P328" s="177">
        <f t="shared" si="137"/>
        <v>0</v>
      </c>
      <c r="Q328" s="178"/>
      <c r="R328" s="178"/>
      <c r="S328" s="178"/>
      <c r="T328" s="178"/>
      <c r="U328" s="178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4"/>
      <c r="BJ328" s="144"/>
      <c r="BK328" s="144"/>
      <c r="BL328" s="144"/>
      <c r="BM328" s="144"/>
      <c r="BN328" s="144"/>
      <c r="BO328" s="144"/>
      <c r="BP328" s="144"/>
      <c r="BQ328" s="144"/>
      <c r="BR328" s="144"/>
      <c r="BS328" s="144"/>
      <c r="BT328" s="144"/>
      <c r="BU328" s="144"/>
      <c r="BV328" s="144"/>
      <c r="BW328" s="144"/>
      <c r="BX328" s="144"/>
      <c r="BY328" s="144"/>
      <c r="BZ328" s="144"/>
      <c r="CA328" s="144"/>
      <c r="CB328" s="144"/>
      <c r="CC328" s="144"/>
      <c r="CD328" s="144"/>
      <c r="CE328" s="144"/>
      <c r="CF328" s="144"/>
      <c r="CG328" s="144"/>
      <c r="CH328" s="144"/>
      <c r="CI328" s="144"/>
      <c r="CJ328" s="144"/>
      <c r="CK328" s="144"/>
      <c r="CL328" s="144"/>
      <c r="CM328" s="144"/>
      <c r="CN328" s="144"/>
      <c r="CO328" s="144"/>
      <c r="CP328" s="144"/>
      <c r="CQ328" s="144"/>
      <c r="CR328" s="144"/>
      <c r="CS328" s="144"/>
      <c r="CT328" s="144"/>
      <c r="CU328" s="144"/>
      <c r="CV328" s="144"/>
      <c r="CW328" s="144"/>
      <c r="CX328" s="144"/>
      <c r="CY328" s="144"/>
      <c r="CZ328" s="144"/>
      <c r="DA328" s="144"/>
      <c r="DB328" s="144"/>
      <c r="DC328" s="144"/>
      <c r="DD328" s="144"/>
      <c r="DE328" s="144"/>
      <c r="DF328" s="144"/>
      <c r="DG328" s="144"/>
      <c r="DH328" s="144"/>
      <c r="DI328" s="144"/>
      <c r="DJ328" s="144"/>
      <c r="DK328" s="144"/>
      <c r="DL328" s="144"/>
      <c r="DM328" s="144"/>
      <c r="DN328" s="144"/>
      <c r="DO328" s="144"/>
      <c r="DP328" s="144"/>
      <c r="DQ328" s="144"/>
      <c r="DR328" s="144"/>
      <c r="DS328" s="144"/>
      <c r="DT328" s="144"/>
      <c r="DU328" s="144"/>
      <c r="DV328" s="144"/>
      <c r="DW328" s="144"/>
      <c r="DX328" s="144"/>
      <c r="DY328" s="144"/>
      <c r="DZ328" s="144"/>
      <c r="EA328" s="144"/>
      <c r="EB328" s="144"/>
      <c r="EC328" s="144"/>
      <c r="ED328" s="144"/>
      <c r="EE328" s="144"/>
      <c r="EF328" s="144"/>
      <c r="EG328" s="144"/>
      <c r="EH328" s="144"/>
      <c r="EI328" s="144"/>
      <c r="EJ328" s="144"/>
      <c r="EK328" s="144"/>
      <c r="EL328" s="144"/>
      <c r="EM328" s="144"/>
      <c r="EN328" s="144"/>
      <c r="EO328" s="144"/>
      <c r="EP328" s="144"/>
      <c r="EQ328" s="144"/>
      <c r="ER328" s="144"/>
      <c r="ES328" s="144"/>
      <c r="ET328" s="144"/>
      <c r="EU328" s="144"/>
      <c r="EV328" s="144"/>
      <c r="EW328" s="144"/>
      <c r="EX328" s="144"/>
      <c r="EY328" s="144"/>
      <c r="EZ328" s="144"/>
      <c r="FA328" s="144"/>
      <c r="FB328" s="144"/>
      <c r="FC328" s="144"/>
      <c r="FD328" s="144"/>
      <c r="FE328" s="144"/>
      <c r="FF328" s="144"/>
      <c r="FG328" s="144"/>
      <c r="FH328" s="144"/>
      <c r="FI328" s="144"/>
      <c r="FJ328" s="144"/>
      <c r="FK328" s="144"/>
      <c r="FL328" s="144"/>
      <c r="FM328" s="144"/>
      <c r="FN328" s="144"/>
      <c r="FO328" s="144"/>
      <c r="FP328" s="144"/>
      <c r="FQ328" s="144"/>
      <c r="FR328" s="144"/>
      <c r="FS328" s="144"/>
      <c r="FT328" s="144"/>
      <c r="FU328" s="144"/>
      <c r="FV328" s="144"/>
      <c r="FW328" s="144"/>
      <c r="FX328" s="144"/>
      <c r="FY328" s="144"/>
      <c r="FZ328" s="144"/>
      <c r="GA328" s="144"/>
      <c r="GB328" s="144"/>
      <c r="GC328" s="144"/>
      <c r="GD328" s="144"/>
      <c r="GE328" s="144"/>
      <c r="GF328" s="144"/>
      <c r="GG328" s="144"/>
      <c r="GH328" s="144"/>
      <c r="GI328" s="144"/>
      <c r="GJ328" s="144"/>
      <c r="GK328" s="144"/>
      <c r="GL328" s="144"/>
      <c r="GM328" s="144"/>
      <c r="GN328" s="144"/>
      <c r="GO328" s="144"/>
      <c r="GP328" s="144"/>
      <c r="GQ328" s="144"/>
      <c r="GR328" s="144"/>
      <c r="GS328" s="144"/>
      <c r="GT328" s="144"/>
      <c r="GU328" s="144"/>
      <c r="GV328" s="144"/>
      <c r="GW328" s="144"/>
      <c r="GX328" s="144"/>
      <c r="GY328" s="144"/>
      <c r="GZ328" s="144"/>
      <c r="HA328" s="144"/>
      <c r="HB328" s="144"/>
      <c r="HC328" s="144"/>
      <c r="HD328" s="144"/>
      <c r="HE328" s="144"/>
      <c r="HF328" s="144"/>
      <c r="HG328" s="144"/>
      <c r="HH328" s="144"/>
      <c r="HI328" s="144"/>
      <c r="HJ328" s="144"/>
      <c r="HK328" s="144"/>
      <c r="HL328" s="144"/>
      <c r="HM328" s="144"/>
      <c r="HN328" s="144"/>
      <c r="HO328" s="144"/>
      <c r="HP328" s="144"/>
      <c r="HQ328" s="144"/>
      <c r="HR328" s="144"/>
      <c r="HS328" s="144"/>
      <c r="HT328" s="144"/>
      <c r="HU328" s="144"/>
      <c r="HV328" s="144"/>
      <c r="HW328" s="144"/>
      <c r="HX328" s="144"/>
      <c r="HY328" s="144"/>
      <c r="HZ328" s="144"/>
      <c r="IA328" s="144"/>
      <c r="IB328" s="144"/>
      <c r="IC328" s="144"/>
      <c r="ID328" s="144"/>
      <c r="IE328" s="144"/>
      <c r="IF328" s="144"/>
      <c r="IG328" s="144"/>
      <c r="IH328" s="144"/>
      <c r="II328" s="144"/>
      <c r="IJ328" s="144"/>
      <c r="IK328" s="144"/>
      <c r="IL328" s="144"/>
      <c r="IM328" s="144"/>
      <c r="IN328" s="144"/>
      <c r="IO328" s="144"/>
      <c r="IP328" s="144"/>
      <c r="IQ328" s="144"/>
      <c r="IR328" s="144"/>
      <c r="IS328" s="144"/>
      <c r="IT328" s="144"/>
      <c r="IU328" s="144"/>
      <c r="IV328" s="144"/>
    </row>
    <row r="329" spans="1:256" ht="15">
      <c r="A329" s="621">
        <v>855</v>
      </c>
      <c r="B329" s="624" t="s">
        <v>89</v>
      </c>
      <c r="C329" s="179" t="s">
        <v>0</v>
      </c>
      <c r="D329" s="170">
        <f t="shared" ref="D329:P330" si="138">D332+D335</f>
        <v>5396000</v>
      </c>
      <c r="E329" s="171">
        <f t="shared" si="138"/>
        <v>5396000</v>
      </c>
      <c r="F329" s="171">
        <f t="shared" si="138"/>
        <v>3662300</v>
      </c>
      <c r="G329" s="171">
        <f t="shared" si="138"/>
        <v>2861111</v>
      </c>
      <c r="H329" s="171">
        <f t="shared" si="138"/>
        <v>801189</v>
      </c>
      <c r="I329" s="171">
        <f t="shared" si="138"/>
        <v>1730000</v>
      </c>
      <c r="J329" s="171">
        <f t="shared" si="138"/>
        <v>3700</v>
      </c>
      <c r="K329" s="171">
        <f t="shared" si="138"/>
        <v>0</v>
      </c>
      <c r="L329" s="171">
        <f t="shared" si="138"/>
        <v>0</v>
      </c>
      <c r="M329" s="171">
        <f t="shared" si="138"/>
        <v>0</v>
      </c>
      <c r="N329" s="171">
        <f t="shared" si="138"/>
        <v>0</v>
      </c>
      <c r="O329" s="171">
        <f t="shared" si="138"/>
        <v>0</v>
      </c>
      <c r="P329" s="171">
        <f t="shared" si="138"/>
        <v>0</v>
      </c>
      <c r="Q329" s="184"/>
      <c r="R329" s="184"/>
      <c r="S329" s="184"/>
      <c r="T329" s="184"/>
      <c r="U329" s="184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5"/>
      <c r="AI329" s="185"/>
      <c r="AJ329" s="185"/>
      <c r="AK329" s="185"/>
      <c r="AL329" s="185"/>
      <c r="AM329" s="185"/>
      <c r="AN329" s="185"/>
      <c r="AO329" s="185"/>
      <c r="AP329" s="185"/>
      <c r="AQ329" s="185"/>
      <c r="AR329" s="185"/>
      <c r="AS329" s="185"/>
      <c r="AT329" s="185"/>
      <c r="AU329" s="185"/>
      <c r="AV329" s="185"/>
      <c r="AW329" s="185"/>
      <c r="AX329" s="185"/>
      <c r="AY329" s="185"/>
      <c r="AZ329" s="185"/>
      <c r="BA329" s="185"/>
      <c r="BB329" s="185"/>
      <c r="BC329" s="185"/>
      <c r="BD329" s="185"/>
      <c r="BE329" s="185"/>
      <c r="BF329" s="185"/>
      <c r="BG329" s="185"/>
      <c r="BH329" s="185"/>
      <c r="BI329" s="185"/>
      <c r="BJ329" s="185"/>
      <c r="BK329" s="185"/>
      <c r="BL329" s="185"/>
      <c r="BM329" s="185"/>
      <c r="BN329" s="185"/>
      <c r="BO329" s="185"/>
      <c r="BP329" s="185"/>
      <c r="BQ329" s="185"/>
      <c r="BR329" s="185"/>
      <c r="BS329" s="185"/>
      <c r="BT329" s="185"/>
      <c r="BU329" s="185"/>
      <c r="BV329" s="185"/>
      <c r="BW329" s="185"/>
      <c r="BX329" s="185"/>
      <c r="BY329" s="185"/>
      <c r="BZ329" s="185"/>
      <c r="CA329" s="185"/>
      <c r="CB329" s="185"/>
      <c r="CC329" s="185"/>
      <c r="CD329" s="185"/>
      <c r="CE329" s="185"/>
      <c r="CF329" s="185"/>
      <c r="CG329" s="185"/>
      <c r="CH329" s="185"/>
      <c r="CI329" s="185"/>
      <c r="CJ329" s="185"/>
      <c r="CK329" s="185"/>
      <c r="CL329" s="185"/>
      <c r="CM329" s="185"/>
      <c r="CN329" s="185"/>
      <c r="CO329" s="185"/>
      <c r="CP329" s="185"/>
      <c r="CQ329" s="185"/>
      <c r="CR329" s="185"/>
      <c r="CS329" s="185"/>
      <c r="CT329" s="185"/>
      <c r="CU329" s="185"/>
      <c r="CV329" s="185"/>
      <c r="CW329" s="185"/>
      <c r="CX329" s="185"/>
      <c r="CY329" s="185"/>
      <c r="CZ329" s="185"/>
      <c r="DA329" s="185"/>
      <c r="DB329" s="185"/>
      <c r="DC329" s="185"/>
      <c r="DD329" s="185"/>
      <c r="DE329" s="185"/>
      <c r="DF329" s="185"/>
      <c r="DG329" s="185"/>
      <c r="DH329" s="185"/>
      <c r="DI329" s="185"/>
      <c r="DJ329" s="185"/>
      <c r="DK329" s="185"/>
      <c r="DL329" s="185"/>
      <c r="DM329" s="185"/>
      <c r="DN329" s="185"/>
      <c r="DO329" s="185"/>
      <c r="DP329" s="185"/>
      <c r="DQ329" s="185"/>
      <c r="DR329" s="185"/>
      <c r="DS329" s="185"/>
      <c r="DT329" s="185"/>
      <c r="DU329" s="185"/>
      <c r="DV329" s="185"/>
      <c r="DW329" s="185"/>
      <c r="DX329" s="185"/>
      <c r="DY329" s="185"/>
      <c r="DZ329" s="185"/>
      <c r="EA329" s="185"/>
      <c r="EB329" s="185"/>
      <c r="EC329" s="185"/>
      <c r="ED329" s="185"/>
      <c r="EE329" s="185"/>
      <c r="EF329" s="185"/>
      <c r="EG329" s="185"/>
      <c r="EH329" s="185"/>
      <c r="EI329" s="185"/>
      <c r="EJ329" s="185"/>
      <c r="EK329" s="185"/>
      <c r="EL329" s="185"/>
      <c r="EM329" s="185"/>
      <c r="EN329" s="185"/>
      <c r="EO329" s="185"/>
      <c r="EP329" s="185"/>
      <c r="EQ329" s="185"/>
      <c r="ER329" s="185"/>
      <c r="ES329" s="185"/>
      <c r="ET329" s="185"/>
      <c r="EU329" s="185"/>
      <c r="EV329" s="185"/>
      <c r="EW329" s="185"/>
      <c r="EX329" s="185"/>
      <c r="EY329" s="185"/>
      <c r="EZ329" s="185"/>
      <c r="FA329" s="185"/>
      <c r="FB329" s="185"/>
      <c r="FC329" s="185"/>
      <c r="FD329" s="185"/>
      <c r="FE329" s="185"/>
      <c r="FF329" s="185"/>
      <c r="FG329" s="185"/>
      <c r="FH329" s="185"/>
      <c r="FI329" s="185"/>
      <c r="FJ329" s="185"/>
      <c r="FK329" s="185"/>
      <c r="FL329" s="185"/>
      <c r="FM329" s="185"/>
      <c r="FN329" s="185"/>
      <c r="FO329" s="185"/>
      <c r="FP329" s="185"/>
      <c r="FQ329" s="185"/>
      <c r="FR329" s="185"/>
      <c r="FS329" s="185"/>
      <c r="FT329" s="185"/>
      <c r="FU329" s="185"/>
      <c r="FV329" s="185"/>
      <c r="FW329" s="185"/>
      <c r="FX329" s="185"/>
      <c r="FY329" s="185"/>
      <c r="FZ329" s="185"/>
      <c r="GA329" s="185"/>
      <c r="GB329" s="185"/>
      <c r="GC329" s="185"/>
      <c r="GD329" s="185"/>
      <c r="GE329" s="185"/>
      <c r="GF329" s="185"/>
      <c r="GG329" s="185"/>
      <c r="GH329" s="185"/>
      <c r="GI329" s="185"/>
      <c r="GJ329" s="185"/>
      <c r="GK329" s="185"/>
      <c r="GL329" s="185"/>
      <c r="GM329" s="185"/>
      <c r="GN329" s="185"/>
      <c r="GO329" s="185"/>
      <c r="GP329" s="185"/>
      <c r="GQ329" s="185"/>
      <c r="GR329" s="185"/>
      <c r="GS329" s="185"/>
      <c r="GT329" s="185"/>
      <c r="GU329" s="185"/>
      <c r="GV329" s="185"/>
      <c r="GW329" s="185"/>
      <c r="GX329" s="185"/>
      <c r="GY329" s="185"/>
      <c r="GZ329" s="185"/>
      <c r="HA329" s="185"/>
      <c r="HB329" s="185"/>
      <c r="HC329" s="185"/>
      <c r="HD329" s="185"/>
      <c r="HE329" s="185"/>
      <c r="HF329" s="185"/>
      <c r="HG329" s="185"/>
      <c r="HH329" s="185"/>
      <c r="HI329" s="185"/>
      <c r="HJ329" s="185"/>
      <c r="HK329" s="185"/>
      <c r="HL329" s="185"/>
      <c r="HM329" s="185"/>
      <c r="HN329" s="185"/>
      <c r="HO329" s="185"/>
      <c r="HP329" s="185"/>
      <c r="HQ329" s="185"/>
      <c r="HR329" s="185"/>
      <c r="HS329" s="185"/>
      <c r="HT329" s="185"/>
      <c r="HU329" s="185"/>
      <c r="HV329" s="185"/>
      <c r="HW329" s="185"/>
      <c r="HX329" s="185"/>
      <c r="HY329" s="185"/>
      <c r="HZ329" s="185"/>
      <c r="IA329" s="185"/>
      <c r="IB329" s="185"/>
      <c r="IC329" s="185"/>
      <c r="ID329" s="185"/>
      <c r="IE329" s="185"/>
      <c r="IF329" s="185"/>
      <c r="IG329" s="185"/>
      <c r="IH329" s="185"/>
      <c r="II329" s="185"/>
      <c r="IJ329" s="185"/>
      <c r="IK329" s="185"/>
      <c r="IL329" s="185"/>
      <c r="IM329" s="185"/>
      <c r="IN329" s="185"/>
      <c r="IO329" s="185"/>
      <c r="IP329" s="185"/>
      <c r="IQ329" s="185"/>
      <c r="IR329" s="185"/>
      <c r="IS329" s="185"/>
      <c r="IT329" s="185"/>
      <c r="IU329" s="185"/>
      <c r="IV329" s="185"/>
    </row>
    <row r="330" spans="1:256" ht="15">
      <c r="A330" s="622"/>
      <c r="B330" s="625"/>
      <c r="C330" s="179" t="s">
        <v>1</v>
      </c>
      <c r="D330" s="170">
        <f t="shared" si="138"/>
        <v>13677992</v>
      </c>
      <c r="E330" s="171">
        <f t="shared" si="138"/>
        <v>13677992</v>
      </c>
      <c r="F330" s="171">
        <f t="shared" si="138"/>
        <v>0</v>
      </c>
      <c r="G330" s="171">
        <f t="shared" si="138"/>
        <v>0</v>
      </c>
      <c r="H330" s="171">
        <f t="shared" si="138"/>
        <v>0</v>
      </c>
      <c r="I330" s="171">
        <f t="shared" si="138"/>
        <v>0</v>
      </c>
      <c r="J330" s="171">
        <f t="shared" si="138"/>
        <v>0</v>
      </c>
      <c r="K330" s="171">
        <f t="shared" si="138"/>
        <v>13677992</v>
      </c>
      <c r="L330" s="171">
        <f t="shared" si="138"/>
        <v>0</v>
      </c>
      <c r="M330" s="171">
        <f t="shared" si="138"/>
        <v>0</v>
      </c>
      <c r="N330" s="171">
        <f t="shared" si="138"/>
        <v>0</v>
      </c>
      <c r="O330" s="171">
        <f t="shared" si="138"/>
        <v>0</v>
      </c>
      <c r="P330" s="171">
        <f t="shared" si="138"/>
        <v>0</v>
      </c>
      <c r="Q330" s="184"/>
      <c r="R330" s="184"/>
      <c r="S330" s="184"/>
      <c r="T330" s="184"/>
      <c r="U330" s="184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5"/>
      <c r="BC330" s="185"/>
      <c r="BD330" s="185"/>
      <c r="BE330" s="185"/>
      <c r="BF330" s="185"/>
      <c r="BG330" s="185"/>
      <c r="BH330" s="185"/>
      <c r="BI330" s="185"/>
      <c r="BJ330" s="185"/>
      <c r="BK330" s="185"/>
      <c r="BL330" s="185"/>
      <c r="BM330" s="185"/>
      <c r="BN330" s="185"/>
      <c r="BO330" s="185"/>
      <c r="BP330" s="185"/>
      <c r="BQ330" s="185"/>
      <c r="BR330" s="185"/>
      <c r="BS330" s="185"/>
      <c r="BT330" s="185"/>
      <c r="BU330" s="185"/>
      <c r="BV330" s="185"/>
      <c r="BW330" s="185"/>
      <c r="BX330" s="185"/>
      <c r="BY330" s="185"/>
      <c r="BZ330" s="185"/>
      <c r="CA330" s="185"/>
      <c r="CB330" s="185"/>
      <c r="CC330" s="185"/>
      <c r="CD330" s="185"/>
      <c r="CE330" s="185"/>
      <c r="CF330" s="185"/>
      <c r="CG330" s="185"/>
      <c r="CH330" s="185"/>
      <c r="CI330" s="185"/>
      <c r="CJ330" s="185"/>
      <c r="CK330" s="185"/>
      <c r="CL330" s="185"/>
      <c r="CM330" s="185"/>
      <c r="CN330" s="185"/>
      <c r="CO330" s="185"/>
      <c r="CP330" s="185"/>
      <c r="CQ330" s="185"/>
      <c r="CR330" s="185"/>
      <c r="CS330" s="185"/>
      <c r="CT330" s="185"/>
      <c r="CU330" s="185"/>
      <c r="CV330" s="185"/>
      <c r="CW330" s="185"/>
      <c r="CX330" s="185"/>
      <c r="CY330" s="185"/>
      <c r="CZ330" s="185"/>
      <c r="DA330" s="185"/>
      <c r="DB330" s="185"/>
      <c r="DC330" s="185"/>
      <c r="DD330" s="185"/>
      <c r="DE330" s="185"/>
      <c r="DF330" s="185"/>
      <c r="DG330" s="185"/>
      <c r="DH330" s="185"/>
      <c r="DI330" s="185"/>
      <c r="DJ330" s="185"/>
      <c r="DK330" s="185"/>
      <c r="DL330" s="185"/>
      <c r="DM330" s="185"/>
      <c r="DN330" s="185"/>
      <c r="DO330" s="185"/>
      <c r="DP330" s="185"/>
      <c r="DQ330" s="185"/>
      <c r="DR330" s="185"/>
      <c r="DS330" s="185"/>
      <c r="DT330" s="185"/>
      <c r="DU330" s="185"/>
      <c r="DV330" s="185"/>
      <c r="DW330" s="185"/>
      <c r="DX330" s="185"/>
      <c r="DY330" s="185"/>
      <c r="DZ330" s="185"/>
      <c r="EA330" s="185"/>
      <c r="EB330" s="185"/>
      <c r="EC330" s="185"/>
      <c r="ED330" s="185"/>
      <c r="EE330" s="185"/>
      <c r="EF330" s="185"/>
      <c r="EG330" s="185"/>
      <c r="EH330" s="185"/>
      <c r="EI330" s="185"/>
      <c r="EJ330" s="185"/>
      <c r="EK330" s="185"/>
      <c r="EL330" s="185"/>
      <c r="EM330" s="185"/>
      <c r="EN330" s="185"/>
      <c r="EO330" s="185"/>
      <c r="EP330" s="185"/>
      <c r="EQ330" s="185"/>
      <c r="ER330" s="185"/>
      <c r="ES330" s="185"/>
      <c r="ET330" s="185"/>
      <c r="EU330" s="185"/>
      <c r="EV330" s="185"/>
      <c r="EW330" s="185"/>
      <c r="EX330" s="185"/>
      <c r="EY330" s="185"/>
      <c r="EZ330" s="185"/>
      <c r="FA330" s="185"/>
      <c r="FB330" s="185"/>
      <c r="FC330" s="185"/>
      <c r="FD330" s="185"/>
      <c r="FE330" s="185"/>
      <c r="FF330" s="185"/>
      <c r="FG330" s="185"/>
      <c r="FH330" s="185"/>
      <c r="FI330" s="185"/>
      <c r="FJ330" s="185"/>
      <c r="FK330" s="185"/>
      <c r="FL330" s="185"/>
      <c r="FM330" s="185"/>
      <c r="FN330" s="185"/>
      <c r="FO330" s="185"/>
      <c r="FP330" s="185"/>
      <c r="FQ330" s="185"/>
      <c r="FR330" s="185"/>
      <c r="FS330" s="185"/>
      <c r="FT330" s="185"/>
      <c r="FU330" s="185"/>
      <c r="FV330" s="185"/>
      <c r="FW330" s="185"/>
      <c r="FX330" s="185"/>
      <c r="FY330" s="185"/>
      <c r="FZ330" s="185"/>
      <c r="GA330" s="185"/>
      <c r="GB330" s="185"/>
      <c r="GC330" s="185"/>
      <c r="GD330" s="185"/>
      <c r="GE330" s="185"/>
      <c r="GF330" s="185"/>
      <c r="GG330" s="185"/>
      <c r="GH330" s="185"/>
      <c r="GI330" s="185"/>
      <c r="GJ330" s="185"/>
      <c r="GK330" s="185"/>
      <c r="GL330" s="185"/>
      <c r="GM330" s="185"/>
      <c r="GN330" s="185"/>
      <c r="GO330" s="185"/>
      <c r="GP330" s="185"/>
      <c r="GQ330" s="185"/>
      <c r="GR330" s="185"/>
      <c r="GS330" s="185"/>
      <c r="GT330" s="185"/>
      <c r="GU330" s="185"/>
      <c r="GV330" s="185"/>
      <c r="GW330" s="185"/>
      <c r="GX330" s="185"/>
      <c r="GY330" s="185"/>
      <c r="GZ330" s="185"/>
      <c r="HA330" s="185"/>
      <c r="HB330" s="185"/>
      <c r="HC330" s="185"/>
      <c r="HD330" s="185"/>
      <c r="HE330" s="185"/>
      <c r="HF330" s="185"/>
      <c r="HG330" s="185"/>
      <c r="HH330" s="185"/>
      <c r="HI330" s="185"/>
      <c r="HJ330" s="185"/>
      <c r="HK330" s="185"/>
      <c r="HL330" s="185"/>
      <c r="HM330" s="185"/>
      <c r="HN330" s="185"/>
      <c r="HO330" s="185"/>
      <c r="HP330" s="185"/>
      <c r="HQ330" s="185"/>
      <c r="HR330" s="185"/>
      <c r="HS330" s="185"/>
      <c r="HT330" s="185"/>
      <c r="HU330" s="185"/>
      <c r="HV330" s="185"/>
      <c r="HW330" s="185"/>
      <c r="HX330" s="185"/>
      <c r="HY330" s="185"/>
      <c r="HZ330" s="185"/>
      <c r="IA330" s="185"/>
      <c r="IB330" s="185"/>
      <c r="IC330" s="185"/>
      <c r="ID330" s="185"/>
      <c r="IE330" s="185"/>
      <c r="IF330" s="185"/>
      <c r="IG330" s="185"/>
      <c r="IH330" s="185"/>
      <c r="II330" s="185"/>
      <c r="IJ330" s="185"/>
      <c r="IK330" s="185"/>
      <c r="IL330" s="185"/>
      <c r="IM330" s="185"/>
      <c r="IN330" s="185"/>
      <c r="IO330" s="185"/>
      <c r="IP330" s="185"/>
      <c r="IQ330" s="185"/>
      <c r="IR330" s="185"/>
      <c r="IS330" s="185"/>
      <c r="IT330" s="185"/>
      <c r="IU330" s="185"/>
      <c r="IV330" s="185"/>
    </row>
    <row r="331" spans="1:256" ht="15">
      <c r="A331" s="623"/>
      <c r="B331" s="626"/>
      <c r="C331" s="179" t="s">
        <v>2</v>
      </c>
      <c r="D331" s="170">
        <f>D329+D330</f>
        <v>19073992</v>
      </c>
      <c r="E331" s="171">
        <f t="shared" ref="E331:P331" si="139">E329+E330</f>
        <v>19073992</v>
      </c>
      <c r="F331" s="171">
        <f t="shared" si="139"/>
        <v>3662300</v>
      </c>
      <c r="G331" s="171">
        <f t="shared" si="139"/>
        <v>2861111</v>
      </c>
      <c r="H331" s="171">
        <f t="shared" si="139"/>
        <v>801189</v>
      </c>
      <c r="I331" s="171">
        <f t="shared" si="139"/>
        <v>1730000</v>
      </c>
      <c r="J331" s="171">
        <f t="shared" si="139"/>
        <v>3700</v>
      </c>
      <c r="K331" s="171">
        <f t="shared" si="139"/>
        <v>13677992</v>
      </c>
      <c r="L331" s="171">
        <f t="shared" si="139"/>
        <v>0</v>
      </c>
      <c r="M331" s="171">
        <f t="shared" si="139"/>
        <v>0</v>
      </c>
      <c r="N331" s="171">
        <f t="shared" si="139"/>
        <v>0</v>
      </c>
      <c r="O331" s="171">
        <f t="shared" si="139"/>
        <v>0</v>
      </c>
      <c r="P331" s="171">
        <f t="shared" si="139"/>
        <v>0</v>
      </c>
      <c r="Q331" s="184"/>
      <c r="R331" s="184"/>
      <c r="S331" s="184"/>
      <c r="T331" s="184"/>
      <c r="U331" s="184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185"/>
      <c r="BN331" s="185"/>
      <c r="BO331" s="185"/>
      <c r="BP331" s="185"/>
      <c r="BQ331" s="185"/>
      <c r="BR331" s="185"/>
      <c r="BS331" s="185"/>
      <c r="BT331" s="185"/>
      <c r="BU331" s="185"/>
      <c r="BV331" s="185"/>
      <c r="BW331" s="185"/>
      <c r="BX331" s="185"/>
      <c r="BY331" s="185"/>
      <c r="BZ331" s="185"/>
      <c r="CA331" s="185"/>
      <c r="CB331" s="185"/>
      <c r="CC331" s="185"/>
      <c r="CD331" s="185"/>
      <c r="CE331" s="185"/>
      <c r="CF331" s="185"/>
      <c r="CG331" s="185"/>
      <c r="CH331" s="185"/>
      <c r="CI331" s="185"/>
      <c r="CJ331" s="185"/>
      <c r="CK331" s="185"/>
      <c r="CL331" s="185"/>
      <c r="CM331" s="185"/>
      <c r="CN331" s="185"/>
      <c r="CO331" s="185"/>
      <c r="CP331" s="185"/>
      <c r="CQ331" s="185"/>
      <c r="CR331" s="185"/>
      <c r="CS331" s="185"/>
      <c r="CT331" s="185"/>
      <c r="CU331" s="185"/>
      <c r="CV331" s="185"/>
      <c r="CW331" s="185"/>
      <c r="CX331" s="185"/>
      <c r="CY331" s="185"/>
      <c r="CZ331" s="185"/>
      <c r="DA331" s="185"/>
      <c r="DB331" s="185"/>
      <c r="DC331" s="185"/>
      <c r="DD331" s="185"/>
      <c r="DE331" s="185"/>
      <c r="DF331" s="185"/>
      <c r="DG331" s="185"/>
      <c r="DH331" s="185"/>
      <c r="DI331" s="185"/>
      <c r="DJ331" s="185"/>
      <c r="DK331" s="185"/>
      <c r="DL331" s="185"/>
      <c r="DM331" s="185"/>
      <c r="DN331" s="185"/>
      <c r="DO331" s="185"/>
      <c r="DP331" s="185"/>
      <c r="DQ331" s="185"/>
      <c r="DR331" s="185"/>
      <c r="DS331" s="185"/>
      <c r="DT331" s="185"/>
      <c r="DU331" s="185"/>
      <c r="DV331" s="185"/>
      <c r="DW331" s="185"/>
      <c r="DX331" s="185"/>
      <c r="DY331" s="185"/>
      <c r="DZ331" s="185"/>
      <c r="EA331" s="185"/>
      <c r="EB331" s="185"/>
      <c r="EC331" s="185"/>
      <c r="ED331" s="185"/>
      <c r="EE331" s="185"/>
      <c r="EF331" s="185"/>
      <c r="EG331" s="185"/>
      <c r="EH331" s="185"/>
      <c r="EI331" s="185"/>
      <c r="EJ331" s="185"/>
      <c r="EK331" s="185"/>
      <c r="EL331" s="185"/>
      <c r="EM331" s="185"/>
      <c r="EN331" s="185"/>
      <c r="EO331" s="185"/>
      <c r="EP331" s="185"/>
      <c r="EQ331" s="185"/>
      <c r="ER331" s="185"/>
      <c r="ES331" s="185"/>
      <c r="ET331" s="185"/>
      <c r="EU331" s="185"/>
      <c r="EV331" s="185"/>
      <c r="EW331" s="185"/>
      <c r="EX331" s="185"/>
      <c r="EY331" s="185"/>
      <c r="EZ331" s="185"/>
      <c r="FA331" s="185"/>
      <c r="FB331" s="185"/>
      <c r="FC331" s="185"/>
      <c r="FD331" s="185"/>
      <c r="FE331" s="185"/>
      <c r="FF331" s="185"/>
      <c r="FG331" s="185"/>
      <c r="FH331" s="185"/>
      <c r="FI331" s="185"/>
      <c r="FJ331" s="185"/>
      <c r="FK331" s="185"/>
      <c r="FL331" s="185"/>
      <c r="FM331" s="185"/>
      <c r="FN331" s="185"/>
      <c r="FO331" s="185"/>
      <c r="FP331" s="185"/>
      <c r="FQ331" s="185"/>
      <c r="FR331" s="185"/>
      <c r="FS331" s="185"/>
      <c r="FT331" s="185"/>
      <c r="FU331" s="185"/>
      <c r="FV331" s="185"/>
      <c r="FW331" s="185"/>
      <c r="FX331" s="185"/>
      <c r="FY331" s="185"/>
      <c r="FZ331" s="185"/>
      <c r="GA331" s="185"/>
      <c r="GB331" s="185"/>
      <c r="GC331" s="185"/>
      <c r="GD331" s="185"/>
      <c r="GE331" s="185"/>
      <c r="GF331" s="185"/>
      <c r="GG331" s="185"/>
      <c r="GH331" s="185"/>
      <c r="GI331" s="185"/>
      <c r="GJ331" s="185"/>
      <c r="GK331" s="185"/>
      <c r="GL331" s="185"/>
      <c r="GM331" s="185"/>
      <c r="GN331" s="185"/>
      <c r="GO331" s="185"/>
      <c r="GP331" s="185"/>
      <c r="GQ331" s="185"/>
      <c r="GR331" s="185"/>
      <c r="GS331" s="185"/>
      <c r="GT331" s="185"/>
      <c r="GU331" s="185"/>
      <c r="GV331" s="185"/>
      <c r="GW331" s="185"/>
      <c r="GX331" s="185"/>
      <c r="GY331" s="185"/>
      <c r="GZ331" s="185"/>
      <c r="HA331" s="185"/>
      <c r="HB331" s="185"/>
      <c r="HC331" s="185"/>
      <c r="HD331" s="185"/>
      <c r="HE331" s="185"/>
      <c r="HF331" s="185"/>
      <c r="HG331" s="185"/>
      <c r="HH331" s="185"/>
      <c r="HI331" s="185"/>
      <c r="HJ331" s="185"/>
      <c r="HK331" s="185"/>
      <c r="HL331" s="185"/>
      <c r="HM331" s="185"/>
      <c r="HN331" s="185"/>
      <c r="HO331" s="185"/>
      <c r="HP331" s="185"/>
      <c r="HQ331" s="185"/>
      <c r="HR331" s="185"/>
      <c r="HS331" s="185"/>
      <c r="HT331" s="185"/>
      <c r="HU331" s="185"/>
      <c r="HV331" s="185"/>
      <c r="HW331" s="185"/>
      <c r="HX331" s="185"/>
      <c r="HY331" s="185"/>
      <c r="HZ331" s="185"/>
      <c r="IA331" s="185"/>
      <c r="IB331" s="185"/>
      <c r="IC331" s="185"/>
      <c r="ID331" s="185"/>
      <c r="IE331" s="185"/>
      <c r="IF331" s="185"/>
      <c r="IG331" s="185"/>
      <c r="IH331" s="185"/>
      <c r="II331" s="185"/>
      <c r="IJ331" s="185"/>
      <c r="IK331" s="185"/>
      <c r="IL331" s="185"/>
      <c r="IM331" s="185"/>
      <c r="IN331" s="185"/>
      <c r="IO331" s="185"/>
      <c r="IP331" s="185"/>
      <c r="IQ331" s="185"/>
      <c r="IR331" s="185"/>
      <c r="IS331" s="185"/>
      <c r="IT331" s="185"/>
      <c r="IU331" s="185"/>
      <c r="IV331" s="185"/>
    </row>
    <row r="332" spans="1:256" hidden="1">
      <c r="A332" s="627">
        <v>85509</v>
      </c>
      <c r="B332" s="630" t="s">
        <v>273</v>
      </c>
      <c r="C332" s="174" t="s">
        <v>0</v>
      </c>
      <c r="D332" s="176">
        <f>E332+M332</f>
        <v>3886000</v>
      </c>
      <c r="E332" s="177">
        <f>F332+I332+J332+K332+L332</f>
        <v>3886000</v>
      </c>
      <c r="F332" s="177">
        <f>G332+H332</f>
        <v>3454800</v>
      </c>
      <c r="G332" s="177">
        <v>2859111</v>
      </c>
      <c r="H332" s="177">
        <f>3735000-3139311</f>
        <v>595689</v>
      </c>
      <c r="I332" s="177">
        <v>430000</v>
      </c>
      <c r="J332" s="177">
        <v>1200</v>
      </c>
      <c r="K332" s="177">
        <v>0</v>
      </c>
      <c r="L332" s="177">
        <v>0</v>
      </c>
      <c r="M332" s="177">
        <f>N332+P332</f>
        <v>0</v>
      </c>
      <c r="N332" s="177">
        <v>0</v>
      </c>
      <c r="O332" s="177">
        <v>0</v>
      </c>
      <c r="P332" s="177">
        <v>0</v>
      </c>
      <c r="Q332" s="178"/>
      <c r="R332" s="178"/>
      <c r="S332" s="178"/>
      <c r="T332" s="178"/>
      <c r="U332" s="178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4"/>
      <c r="BQ332" s="144"/>
      <c r="BR332" s="144"/>
      <c r="BS332" s="144"/>
      <c r="BT332" s="144"/>
      <c r="BU332" s="144"/>
      <c r="BV332" s="144"/>
      <c r="BW332" s="144"/>
      <c r="BX332" s="144"/>
      <c r="BY332" s="144"/>
      <c r="BZ332" s="144"/>
      <c r="CA332" s="144"/>
      <c r="CB332" s="144"/>
      <c r="CC332" s="144"/>
      <c r="CD332" s="144"/>
      <c r="CE332" s="144"/>
      <c r="CF332" s="144"/>
      <c r="CG332" s="144"/>
      <c r="CH332" s="144"/>
      <c r="CI332" s="144"/>
      <c r="CJ332" s="144"/>
      <c r="CK332" s="144"/>
      <c r="CL332" s="144"/>
      <c r="CM332" s="144"/>
      <c r="CN332" s="144"/>
      <c r="CO332" s="144"/>
      <c r="CP332" s="144"/>
      <c r="CQ332" s="144"/>
      <c r="CR332" s="144"/>
      <c r="CS332" s="144"/>
      <c r="CT332" s="144"/>
      <c r="CU332" s="144"/>
      <c r="CV332" s="144"/>
      <c r="CW332" s="144"/>
      <c r="CX332" s="144"/>
      <c r="CY332" s="144"/>
      <c r="CZ332" s="144"/>
      <c r="DA332" s="144"/>
      <c r="DB332" s="144"/>
      <c r="DC332" s="144"/>
      <c r="DD332" s="144"/>
      <c r="DE332" s="144"/>
      <c r="DF332" s="144"/>
      <c r="DG332" s="144"/>
      <c r="DH332" s="144"/>
      <c r="DI332" s="144"/>
      <c r="DJ332" s="144"/>
      <c r="DK332" s="144"/>
      <c r="DL332" s="144"/>
      <c r="DM332" s="144"/>
      <c r="DN332" s="144"/>
      <c r="DO332" s="144"/>
      <c r="DP332" s="144"/>
      <c r="DQ332" s="144"/>
      <c r="DR332" s="144"/>
      <c r="DS332" s="144"/>
      <c r="DT332" s="144"/>
      <c r="DU332" s="144"/>
      <c r="DV332" s="144"/>
      <c r="DW332" s="144"/>
      <c r="DX332" s="144"/>
      <c r="DY332" s="144"/>
      <c r="DZ332" s="144"/>
      <c r="EA332" s="144"/>
      <c r="EB332" s="144"/>
      <c r="EC332" s="144"/>
      <c r="ED332" s="144"/>
      <c r="EE332" s="144"/>
      <c r="EF332" s="144"/>
      <c r="EG332" s="144"/>
      <c r="EH332" s="144"/>
      <c r="EI332" s="144"/>
      <c r="EJ332" s="144"/>
      <c r="EK332" s="144"/>
      <c r="EL332" s="144"/>
      <c r="EM332" s="144"/>
      <c r="EN332" s="144"/>
      <c r="EO332" s="144"/>
      <c r="EP332" s="144"/>
      <c r="EQ332" s="144"/>
      <c r="ER332" s="144"/>
      <c r="ES332" s="144"/>
      <c r="ET332" s="144"/>
      <c r="EU332" s="144"/>
      <c r="EV332" s="144"/>
      <c r="EW332" s="144"/>
      <c r="EX332" s="144"/>
      <c r="EY332" s="144"/>
      <c r="EZ332" s="144"/>
      <c r="FA332" s="144"/>
      <c r="FB332" s="144"/>
      <c r="FC332" s="144"/>
      <c r="FD332" s="144"/>
      <c r="FE332" s="144"/>
      <c r="FF332" s="144"/>
      <c r="FG332" s="144"/>
      <c r="FH332" s="144"/>
      <c r="FI332" s="144"/>
      <c r="FJ332" s="144"/>
      <c r="FK332" s="144"/>
      <c r="FL332" s="144"/>
      <c r="FM332" s="144"/>
      <c r="FN332" s="144"/>
      <c r="FO332" s="144"/>
      <c r="FP332" s="144"/>
      <c r="FQ332" s="144"/>
      <c r="FR332" s="144"/>
      <c r="FS332" s="144"/>
      <c r="FT332" s="144"/>
      <c r="FU332" s="144"/>
      <c r="FV332" s="144"/>
      <c r="FW332" s="144"/>
      <c r="FX332" s="144"/>
      <c r="FY332" s="144"/>
      <c r="FZ332" s="144"/>
      <c r="GA332" s="144"/>
      <c r="GB332" s="144"/>
      <c r="GC332" s="144"/>
      <c r="GD332" s="144"/>
      <c r="GE332" s="144"/>
      <c r="GF332" s="144"/>
      <c r="GG332" s="144"/>
      <c r="GH332" s="144"/>
      <c r="GI332" s="144"/>
      <c r="GJ332" s="144"/>
      <c r="GK332" s="144"/>
      <c r="GL332" s="144"/>
      <c r="GM332" s="144"/>
      <c r="GN332" s="144"/>
      <c r="GO332" s="144"/>
      <c r="GP332" s="144"/>
      <c r="GQ332" s="144"/>
      <c r="GR332" s="144"/>
      <c r="GS332" s="144"/>
      <c r="GT332" s="144"/>
      <c r="GU332" s="144"/>
      <c r="GV332" s="144"/>
      <c r="GW332" s="144"/>
      <c r="GX332" s="144"/>
      <c r="GY332" s="144"/>
      <c r="GZ332" s="144"/>
      <c r="HA332" s="144"/>
      <c r="HB332" s="144"/>
      <c r="HC332" s="144"/>
      <c r="HD332" s="144"/>
      <c r="HE332" s="144"/>
      <c r="HF332" s="144"/>
      <c r="HG332" s="144"/>
      <c r="HH332" s="144"/>
      <c r="HI332" s="144"/>
      <c r="HJ332" s="144"/>
      <c r="HK332" s="144"/>
      <c r="HL332" s="144"/>
      <c r="HM332" s="144"/>
      <c r="HN332" s="144"/>
      <c r="HO332" s="144"/>
      <c r="HP332" s="144"/>
      <c r="HQ332" s="144"/>
      <c r="HR332" s="144"/>
      <c r="HS332" s="144"/>
      <c r="HT332" s="144"/>
      <c r="HU332" s="144"/>
      <c r="HV332" s="144"/>
      <c r="HW332" s="144"/>
      <c r="HX332" s="144"/>
      <c r="HY332" s="144"/>
      <c r="HZ332" s="144"/>
      <c r="IA332" s="144"/>
      <c r="IB332" s="144"/>
      <c r="IC332" s="144"/>
      <c r="ID332" s="144"/>
      <c r="IE332" s="144"/>
      <c r="IF332" s="144"/>
      <c r="IG332" s="144"/>
      <c r="IH332" s="144"/>
      <c r="II332" s="144"/>
      <c r="IJ332" s="144"/>
      <c r="IK332" s="144"/>
      <c r="IL332" s="144"/>
      <c r="IM332" s="144"/>
      <c r="IN332" s="144"/>
      <c r="IO332" s="144"/>
      <c r="IP332" s="144"/>
      <c r="IQ332" s="144"/>
      <c r="IR332" s="144"/>
      <c r="IS332" s="144"/>
      <c r="IT332" s="144"/>
      <c r="IU332" s="144"/>
      <c r="IV332" s="144"/>
    </row>
    <row r="333" spans="1:256" hidden="1">
      <c r="A333" s="628"/>
      <c r="B333" s="631"/>
      <c r="C333" s="174" t="s">
        <v>1</v>
      </c>
      <c r="D333" s="176">
        <f>E333+M333</f>
        <v>0</v>
      </c>
      <c r="E333" s="177">
        <f>F333+I333+J333+K333+L333</f>
        <v>0</v>
      </c>
      <c r="F333" s="177">
        <f>G333+H333</f>
        <v>0</v>
      </c>
      <c r="G333" s="177"/>
      <c r="H333" s="177"/>
      <c r="I333" s="177"/>
      <c r="J333" s="177"/>
      <c r="K333" s="177"/>
      <c r="L333" s="177"/>
      <c r="M333" s="177">
        <f>N333+P333</f>
        <v>0</v>
      </c>
      <c r="N333" s="177"/>
      <c r="O333" s="177"/>
      <c r="P333" s="177"/>
      <c r="Q333" s="178"/>
      <c r="R333" s="178"/>
      <c r="S333" s="178"/>
      <c r="T333" s="178"/>
      <c r="U333" s="178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  <c r="CW333" s="144"/>
      <c r="CX333" s="144"/>
      <c r="CY333" s="144"/>
      <c r="CZ333" s="144"/>
      <c r="DA333" s="144"/>
      <c r="DB333" s="144"/>
      <c r="DC333" s="144"/>
      <c r="DD333" s="144"/>
      <c r="DE333" s="144"/>
      <c r="DF333" s="144"/>
      <c r="DG333" s="144"/>
      <c r="DH333" s="144"/>
      <c r="DI333" s="144"/>
      <c r="DJ333" s="144"/>
      <c r="DK333" s="144"/>
      <c r="DL333" s="144"/>
      <c r="DM333" s="144"/>
      <c r="DN333" s="144"/>
      <c r="DO333" s="144"/>
      <c r="DP333" s="144"/>
      <c r="DQ333" s="144"/>
      <c r="DR333" s="144"/>
      <c r="DS333" s="144"/>
      <c r="DT333" s="144"/>
      <c r="DU333" s="144"/>
      <c r="DV333" s="144"/>
      <c r="DW333" s="144"/>
      <c r="DX333" s="144"/>
      <c r="DY333" s="144"/>
      <c r="DZ333" s="144"/>
      <c r="EA333" s="144"/>
      <c r="EB333" s="144"/>
      <c r="EC333" s="144"/>
      <c r="ED333" s="144"/>
      <c r="EE333" s="144"/>
      <c r="EF333" s="144"/>
      <c r="EG333" s="144"/>
      <c r="EH333" s="144"/>
      <c r="EI333" s="144"/>
      <c r="EJ333" s="144"/>
      <c r="EK333" s="144"/>
      <c r="EL333" s="144"/>
      <c r="EM333" s="144"/>
      <c r="EN333" s="144"/>
      <c r="EO333" s="144"/>
      <c r="EP333" s="144"/>
      <c r="EQ333" s="144"/>
      <c r="ER333" s="144"/>
      <c r="ES333" s="144"/>
      <c r="ET333" s="144"/>
      <c r="EU333" s="144"/>
      <c r="EV333" s="144"/>
      <c r="EW333" s="144"/>
      <c r="EX333" s="144"/>
      <c r="EY333" s="144"/>
      <c r="EZ333" s="144"/>
      <c r="FA333" s="144"/>
      <c r="FB333" s="144"/>
      <c r="FC333" s="144"/>
      <c r="FD333" s="144"/>
      <c r="FE333" s="144"/>
      <c r="FF333" s="144"/>
      <c r="FG333" s="144"/>
      <c r="FH333" s="144"/>
      <c r="FI333" s="144"/>
      <c r="FJ333" s="144"/>
      <c r="FK333" s="144"/>
      <c r="FL333" s="144"/>
      <c r="FM333" s="144"/>
      <c r="FN333" s="144"/>
      <c r="FO333" s="144"/>
      <c r="FP333" s="144"/>
      <c r="FQ333" s="144"/>
      <c r="FR333" s="144"/>
      <c r="FS333" s="144"/>
      <c r="FT333" s="144"/>
      <c r="FU333" s="144"/>
      <c r="FV333" s="144"/>
      <c r="FW333" s="144"/>
      <c r="FX333" s="144"/>
      <c r="FY333" s="144"/>
      <c r="FZ333" s="144"/>
      <c r="GA333" s="144"/>
      <c r="GB333" s="144"/>
      <c r="GC333" s="144"/>
      <c r="GD333" s="144"/>
      <c r="GE333" s="144"/>
      <c r="GF333" s="144"/>
      <c r="GG333" s="144"/>
      <c r="GH333" s="144"/>
      <c r="GI333" s="144"/>
      <c r="GJ333" s="144"/>
      <c r="GK333" s="144"/>
      <c r="GL333" s="144"/>
      <c r="GM333" s="144"/>
      <c r="GN333" s="144"/>
      <c r="GO333" s="144"/>
      <c r="GP333" s="144"/>
      <c r="GQ333" s="144"/>
      <c r="GR333" s="144"/>
      <c r="GS333" s="144"/>
      <c r="GT333" s="144"/>
      <c r="GU333" s="144"/>
      <c r="GV333" s="144"/>
      <c r="GW333" s="144"/>
      <c r="GX333" s="144"/>
      <c r="GY333" s="144"/>
      <c r="GZ333" s="144"/>
      <c r="HA333" s="144"/>
      <c r="HB333" s="144"/>
      <c r="HC333" s="144"/>
      <c r="HD333" s="144"/>
      <c r="HE333" s="144"/>
      <c r="HF333" s="144"/>
      <c r="HG333" s="144"/>
      <c r="HH333" s="144"/>
      <c r="HI333" s="144"/>
      <c r="HJ333" s="144"/>
      <c r="HK333" s="144"/>
      <c r="HL333" s="144"/>
      <c r="HM333" s="144"/>
      <c r="HN333" s="144"/>
      <c r="HO333" s="144"/>
      <c r="HP333" s="144"/>
      <c r="HQ333" s="144"/>
      <c r="HR333" s="144"/>
      <c r="HS333" s="144"/>
      <c r="HT333" s="144"/>
      <c r="HU333" s="144"/>
      <c r="HV333" s="144"/>
      <c r="HW333" s="144"/>
      <c r="HX333" s="144"/>
      <c r="HY333" s="144"/>
      <c r="HZ333" s="144"/>
      <c r="IA333" s="144"/>
      <c r="IB333" s="144"/>
      <c r="IC333" s="144"/>
      <c r="ID333" s="144"/>
      <c r="IE333" s="144"/>
      <c r="IF333" s="144"/>
      <c r="IG333" s="144"/>
      <c r="IH333" s="144"/>
      <c r="II333" s="144"/>
      <c r="IJ333" s="144"/>
      <c r="IK333" s="144"/>
      <c r="IL333" s="144"/>
      <c r="IM333" s="144"/>
      <c r="IN333" s="144"/>
      <c r="IO333" s="144"/>
      <c r="IP333" s="144"/>
      <c r="IQ333" s="144"/>
      <c r="IR333" s="144"/>
      <c r="IS333" s="144"/>
      <c r="IT333" s="144"/>
      <c r="IU333" s="144"/>
      <c r="IV333" s="144"/>
    </row>
    <row r="334" spans="1:256" hidden="1">
      <c r="A334" s="629"/>
      <c r="B334" s="632"/>
      <c r="C334" s="174" t="s">
        <v>2</v>
      </c>
      <c r="D334" s="176">
        <f>D332+D333</f>
        <v>3886000</v>
      </c>
      <c r="E334" s="177">
        <f t="shared" ref="E334:P334" si="140">E332+E333</f>
        <v>3886000</v>
      </c>
      <c r="F334" s="177">
        <f t="shared" si="140"/>
        <v>3454800</v>
      </c>
      <c r="G334" s="177">
        <f t="shared" si="140"/>
        <v>2859111</v>
      </c>
      <c r="H334" s="177">
        <f t="shared" si="140"/>
        <v>595689</v>
      </c>
      <c r="I334" s="177">
        <f t="shared" si="140"/>
        <v>430000</v>
      </c>
      <c r="J334" s="177">
        <f t="shared" si="140"/>
        <v>1200</v>
      </c>
      <c r="K334" s="177">
        <f t="shared" si="140"/>
        <v>0</v>
      </c>
      <c r="L334" s="177">
        <f t="shared" si="140"/>
        <v>0</v>
      </c>
      <c r="M334" s="177">
        <f t="shared" si="140"/>
        <v>0</v>
      </c>
      <c r="N334" s="177">
        <f t="shared" si="140"/>
        <v>0</v>
      </c>
      <c r="O334" s="177">
        <f t="shared" si="140"/>
        <v>0</v>
      </c>
      <c r="P334" s="177">
        <f t="shared" si="140"/>
        <v>0</v>
      </c>
      <c r="Q334" s="178"/>
      <c r="R334" s="178"/>
      <c r="S334" s="178"/>
      <c r="T334" s="178"/>
      <c r="U334" s="178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  <c r="CI334" s="144"/>
      <c r="CJ334" s="144"/>
      <c r="CK334" s="144"/>
      <c r="CL334" s="144"/>
      <c r="CM334" s="144"/>
      <c r="CN334" s="144"/>
      <c r="CO334" s="144"/>
      <c r="CP334" s="144"/>
      <c r="CQ334" s="144"/>
      <c r="CR334" s="144"/>
      <c r="CS334" s="144"/>
      <c r="CT334" s="144"/>
      <c r="CU334" s="144"/>
      <c r="CV334" s="144"/>
      <c r="CW334" s="144"/>
      <c r="CX334" s="144"/>
      <c r="CY334" s="144"/>
      <c r="CZ334" s="144"/>
      <c r="DA334" s="144"/>
      <c r="DB334" s="144"/>
      <c r="DC334" s="144"/>
      <c r="DD334" s="144"/>
      <c r="DE334" s="144"/>
      <c r="DF334" s="144"/>
      <c r="DG334" s="144"/>
      <c r="DH334" s="144"/>
      <c r="DI334" s="144"/>
      <c r="DJ334" s="144"/>
      <c r="DK334" s="144"/>
      <c r="DL334" s="144"/>
      <c r="DM334" s="144"/>
      <c r="DN334" s="144"/>
      <c r="DO334" s="144"/>
      <c r="DP334" s="144"/>
      <c r="DQ334" s="144"/>
      <c r="DR334" s="144"/>
      <c r="DS334" s="144"/>
      <c r="DT334" s="144"/>
      <c r="DU334" s="144"/>
      <c r="DV334" s="144"/>
      <c r="DW334" s="144"/>
      <c r="DX334" s="144"/>
      <c r="DY334" s="144"/>
      <c r="DZ334" s="144"/>
      <c r="EA334" s="144"/>
      <c r="EB334" s="144"/>
      <c r="EC334" s="144"/>
      <c r="ED334" s="144"/>
      <c r="EE334" s="144"/>
      <c r="EF334" s="144"/>
      <c r="EG334" s="144"/>
      <c r="EH334" s="144"/>
      <c r="EI334" s="144"/>
      <c r="EJ334" s="144"/>
      <c r="EK334" s="144"/>
      <c r="EL334" s="144"/>
      <c r="EM334" s="144"/>
      <c r="EN334" s="144"/>
      <c r="EO334" s="144"/>
      <c r="EP334" s="144"/>
      <c r="EQ334" s="144"/>
      <c r="ER334" s="144"/>
      <c r="ES334" s="144"/>
      <c r="ET334" s="144"/>
      <c r="EU334" s="144"/>
      <c r="EV334" s="144"/>
      <c r="EW334" s="144"/>
      <c r="EX334" s="144"/>
      <c r="EY334" s="144"/>
      <c r="EZ334" s="144"/>
      <c r="FA334" s="144"/>
      <c r="FB334" s="144"/>
      <c r="FC334" s="144"/>
      <c r="FD334" s="144"/>
      <c r="FE334" s="144"/>
      <c r="FF334" s="144"/>
      <c r="FG334" s="144"/>
      <c r="FH334" s="144"/>
      <c r="FI334" s="144"/>
      <c r="FJ334" s="144"/>
      <c r="FK334" s="144"/>
      <c r="FL334" s="144"/>
      <c r="FM334" s="144"/>
      <c r="FN334" s="144"/>
      <c r="FO334" s="144"/>
      <c r="FP334" s="144"/>
      <c r="FQ334" s="144"/>
      <c r="FR334" s="144"/>
      <c r="FS334" s="144"/>
      <c r="FT334" s="144"/>
      <c r="FU334" s="144"/>
      <c r="FV334" s="144"/>
      <c r="FW334" s="144"/>
      <c r="FX334" s="144"/>
      <c r="FY334" s="144"/>
      <c r="FZ334" s="144"/>
      <c r="GA334" s="144"/>
      <c r="GB334" s="144"/>
      <c r="GC334" s="144"/>
      <c r="GD334" s="144"/>
      <c r="GE334" s="144"/>
      <c r="GF334" s="144"/>
      <c r="GG334" s="144"/>
      <c r="GH334" s="144"/>
      <c r="GI334" s="144"/>
      <c r="GJ334" s="144"/>
      <c r="GK334" s="144"/>
      <c r="GL334" s="144"/>
      <c r="GM334" s="144"/>
      <c r="GN334" s="144"/>
      <c r="GO334" s="144"/>
      <c r="GP334" s="144"/>
      <c r="GQ334" s="144"/>
      <c r="GR334" s="144"/>
      <c r="GS334" s="144"/>
      <c r="GT334" s="144"/>
      <c r="GU334" s="144"/>
      <c r="GV334" s="144"/>
      <c r="GW334" s="144"/>
      <c r="GX334" s="144"/>
      <c r="GY334" s="144"/>
      <c r="GZ334" s="144"/>
      <c r="HA334" s="144"/>
      <c r="HB334" s="144"/>
      <c r="HC334" s="144"/>
      <c r="HD334" s="144"/>
      <c r="HE334" s="144"/>
      <c r="HF334" s="144"/>
      <c r="HG334" s="144"/>
      <c r="HH334" s="144"/>
      <c r="HI334" s="144"/>
      <c r="HJ334" s="144"/>
      <c r="HK334" s="144"/>
      <c r="HL334" s="144"/>
      <c r="HM334" s="144"/>
      <c r="HN334" s="144"/>
      <c r="HO334" s="144"/>
      <c r="HP334" s="144"/>
      <c r="HQ334" s="144"/>
      <c r="HR334" s="144"/>
      <c r="HS334" s="144"/>
      <c r="HT334" s="144"/>
      <c r="HU334" s="144"/>
      <c r="HV334" s="144"/>
      <c r="HW334" s="144"/>
      <c r="HX334" s="144"/>
      <c r="HY334" s="144"/>
      <c r="HZ334" s="144"/>
      <c r="IA334" s="144"/>
      <c r="IB334" s="144"/>
      <c r="IC334" s="144"/>
      <c r="ID334" s="144"/>
      <c r="IE334" s="144"/>
      <c r="IF334" s="144"/>
      <c r="IG334" s="144"/>
      <c r="IH334" s="144"/>
      <c r="II334" s="144"/>
      <c r="IJ334" s="144"/>
      <c r="IK334" s="144"/>
      <c r="IL334" s="144"/>
      <c r="IM334" s="144"/>
      <c r="IN334" s="144"/>
      <c r="IO334" s="144"/>
      <c r="IP334" s="144"/>
      <c r="IQ334" s="144"/>
      <c r="IR334" s="144"/>
      <c r="IS334" s="144"/>
      <c r="IT334" s="144"/>
      <c r="IU334" s="144"/>
      <c r="IV334" s="144"/>
    </row>
    <row r="335" spans="1:256">
      <c r="A335" s="627">
        <v>85595</v>
      </c>
      <c r="B335" s="630" t="s">
        <v>103</v>
      </c>
      <c r="C335" s="174" t="s">
        <v>0</v>
      </c>
      <c r="D335" s="176">
        <f>E335+M335</f>
        <v>1510000</v>
      </c>
      <c r="E335" s="177">
        <f>F335+I335+J335+K335+L335</f>
        <v>1510000</v>
      </c>
      <c r="F335" s="177">
        <f>G335+H335</f>
        <v>207500</v>
      </c>
      <c r="G335" s="177">
        <v>2000</v>
      </c>
      <c r="H335" s="177">
        <v>205500</v>
      </c>
      <c r="I335" s="177">
        <v>1300000</v>
      </c>
      <c r="J335" s="177">
        <v>2500</v>
      </c>
      <c r="K335" s="177">
        <v>0</v>
      </c>
      <c r="L335" s="177">
        <v>0</v>
      </c>
      <c r="M335" s="177">
        <f>N335+P335</f>
        <v>0</v>
      </c>
      <c r="N335" s="177">
        <v>0</v>
      </c>
      <c r="O335" s="177">
        <v>0</v>
      </c>
      <c r="P335" s="177">
        <v>0</v>
      </c>
      <c r="Q335" s="178"/>
      <c r="R335" s="178"/>
      <c r="S335" s="178"/>
      <c r="T335" s="178"/>
      <c r="U335" s="178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  <c r="CF335" s="144"/>
      <c r="CG335" s="144"/>
      <c r="CH335" s="144"/>
      <c r="CI335" s="144"/>
      <c r="CJ335" s="144"/>
      <c r="CK335" s="144"/>
      <c r="CL335" s="144"/>
      <c r="CM335" s="144"/>
      <c r="CN335" s="144"/>
      <c r="CO335" s="144"/>
      <c r="CP335" s="144"/>
      <c r="CQ335" s="144"/>
      <c r="CR335" s="144"/>
      <c r="CS335" s="144"/>
      <c r="CT335" s="144"/>
      <c r="CU335" s="144"/>
      <c r="CV335" s="144"/>
      <c r="CW335" s="144"/>
      <c r="CX335" s="144"/>
      <c r="CY335" s="144"/>
      <c r="CZ335" s="144"/>
      <c r="DA335" s="144"/>
      <c r="DB335" s="144"/>
      <c r="DC335" s="144"/>
      <c r="DD335" s="144"/>
      <c r="DE335" s="144"/>
      <c r="DF335" s="144"/>
      <c r="DG335" s="144"/>
      <c r="DH335" s="144"/>
      <c r="DI335" s="144"/>
      <c r="DJ335" s="144"/>
      <c r="DK335" s="144"/>
      <c r="DL335" s="144"/>
      <c r="DM335" s="144"/>
      <c r="DN335" s="144"/>
      <c r="DO335" s="144"/>
      <c r="DP335" s="144"/>
      <c r="DQ335" s="144"/>
      <c r="DR335" s="144"/>
      <c r="DS335" s="144"/>
      <c r="DT335" s="144"/>
      <c r="DU335" s="144"/>
      <c r="DV335" s="144"/>
      <c r="DW335" s="144"/>
      <c r="DX335" s="144"/>
      <c r="DY335" s="144"/>
      <c r="DZ335" s="144"/>
      <c r="EA335" s="144"/>
      <c r="EB335" s="144"/>
      <c r="EC335" s="144"/>
      <c r="ED335" s="144"/>
      <c r="EE335" s="144"/>
      <c r="EF335" s="144"/>
      <c r="EG335" s="144"/>
      <c r="EH335" s="144"/>
      <c r="EI335" s="144"/>
      <c r="EJ335" s="144"/>
      <c r="EK335" s="144"/>
      <c r="EL335" s="144"/>
      <c r="EM335" s="144"/>
      <c r="EN335" s="144"/>
      <c r="EO335" s="144"/>
      <c r="EP335" s="144"/>
      <c r="EQ335" s="144"/>
      <c r="ER335" s="144"/>
      <c r="ES335" s="144"/>
      <c r="ET335" s="144"/>
      <c r="EU335" s="144"/>
      <c r="EV335" s="144"/>
      <c r="EW335" s="144"/>
      <c r="EX335" s="144"/>
      <c r="EY335" s="144"/>
      <c r="EZ335" s="144"/>
      <c r="FA335" s="144"/>
      <c r="FB335" s="144"/>
      <c r="FC335" s="144"/>
      <c r="FD335" s="144"/>
      <c r="FE335" s="144"/>
      <c r="FF335" s="144"/>
      <c r="FG335" s="144"/>
      <c r="FH335" s="144"/>
      <c r="FI335" s="144"/>
      <c r="FJ335" s="144"/>
      <c r="FK335" s="144"/>
      <c r="FL335" s="144"/>
      <c r="FM335" s="144"/>
      <c r="FN335" s="144"/>
      <c r="FO335" s="144"/>
      <c r="FP335" s="144"/>
      <c r="FQ335" s="144"/>
      <c r="FR335" s="144"/>
      <c r="FS335" s="144"/>
      <c r="FT335" s="144"/>
      <c r="FU335" s="144"/>
      <c r="FV335" s="144"/>
      <c r="FW335" s="144"/>
      <c r="FX335" s="144"/>
      <c r="FY335" s="144"/>
      <c r="FZ335" s="144"/>
      <c r="GA335" s="144"/>
      <c r="GB335" s="144"/>
      <c r="GC335" s="144"/>
      <c r="GD335" s="144"/>
      <c r="GE335" s="144"/>
      <c r="GF335" s="144"/>
      <c r="GG335" s="144"/>
      <c r="GH335" s="144"/>
      <c r="GI335" s="144"/>
      <c r="GJ335" s="144"/>
      <c r="GK335" s="144"/>
      <c r="GL335" s="144"/>
      <c r="GM335" s="144"/>
      <c r="GN335" s="144"/>
      <c r="GO335" s="144"/>
      <c r="GP335" s="144"/>
      <c r="GQ335" s="144"/>
      <c r="GR335" s="144"/>
      <c r="GS335" s="144"/>
      <c r="GT335" s="144"/>
      <c r="GU335" s="144"/>
      <c r="GV335" s="144"/>
      <c r="GW335" s="144"/>
      <c r="GX335" s="144"/>
      <c r="GY335" s="144"/>
      <c r="GZ335" s="144"/>
      <c r="HA335" s="144"/>
      <c r="HB335" s="144"/>
      <c r="HC335" s="144"/>
      <c r="HD335" s="144"/>
      <c r="HE335" s="144"/>
      <c r="HF335" s="144"/>
      <c r="HG335" s="144"/>
      <c r="HH335" s="144"/>
      <c r="HI335" s="144"/>
      <c r="HJ335" s="144"/>
      <c r="HK335" s="144"/>
      <c r="HL335" s="144"/>
      <c r="HM335" s="144"/>
      <c r="HN335" s="144"/>
      <c r="HO335" s="144"/>
      <c r="HP335" s="144"/>
      <c r="HQ335" s="144"/>
      <c r="HR335" s="144"/>
      <c r="HS335" s="144"/>
      <c r="HT335" s="144"/>
      <c r="HU335" s="144"/>
      <c r="HV335" s="144"/>
      <c r="HW335" s="144"/>
      <c r="HX335" s="144"/>
      <c r="HY335" s="144"/>
      <c r="HZ335" s="144"/>
      <c r="IA335" s="144"/>
      <c r="IB335" s="144"/>
      <c r="IC335" s="144"/>
      <c r="ID335" s="144"/>
      <c r="IE335" s="144"/>
      <c r="IF335" s="144"/>
      <c r="IG335" s="144"/>
      <c r="IH335" s="144"/>
      <c r="II335" s="144"/>
      <c r="IJ335" s="144"/>
      <c r="IK335" s="144"/>
      <c r="IL335" s="144"/>
      <c r="IM335" s="144"/>
      <c r="IN335" s="144"/>
      <c r="IO335" s="144"/>
      <c r="IP335" s="144"/>
      <c r="IQ335" s="144"/>
      <c r="IR335" s="144"/>
      <c r="IS335" s="144"/>
      <c r="IT335" s="144"/>
      <c r="IU335" s="144"/>
      <c r="IV335" s="144"/>
    </row>
    <row r="336" spans="1:256">
      <c r="A336" s="628"/>
      <c r="B336" s="631"/>
      <c r="C336" s="174" t="s">
        <v>1</v>
      </c>
      <c r="D336" s="176">
        <f>E336+M336</f>
        <v>13677992</v>
      </c>
      <c r="E336" s="177">
        <f>F336+I336+J336+K336+L336</f>
        <v>13677992</v>
      </c>
      <c r="F336" s="177">
        <f>G336+H336</f>
        <v>0</v>
      </c>
      <c r="G336" s="177"/>
      <c r="H336" s="177"/>
      <c r="I336" s="177"/>
      <c r="J336" s="177"/>
      <c r="K336" s="177">
        <v>13677992</v>
      </c>
      <c r="L336" s="177"/>
      <c r="M336" s="177">
        <f>N336+P336</f>
        <v>0</v>
      </c>
      <c r="N336" s="177"/>
      <c r="O336" s="177"/>
      <c r="P336" s="177"/>
      <c r="Q336" s="178"/>
      <c r="R336" s="178"/>
      <c r="S336" s="178"/>
      <c r="T336" s="178"/>
      <c r="U336" s="178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  <c r="CF336" s="144"/>
      <c r="CG336" s="144"/>
      <c r="CH336" s="144"/>
      <c r="CI336" s="144"/>
      <c r="CJ336" s="144"/>
      <c r="CK336" s="144"/>
      <c r="CL336" s="144"/>
      <c r="CM336" s="144"/>
      <c r="CN336" s="144"/>
      <c r="CO336" s="144"/>
      <c r="CP336" s="144"/>
      <c r="CQ336" s="144"/>
      <c r="CR336" s="144"/>
      <c r="CS336" s="144"/>
      <c r="CT336" s="144"/>
      <c r="CU336" s="144"/>
      <c r="CV336" s="144"/>
      <c r="CW336" s="144"/>
      <c r="CX336" s="144"/>
      <c r="CY336" s="144"/>
      <c r="CZ336" s="144"/>
      <c r="DA336" s="144"/>
      <c r="DB336" s="144"/>
      <c r="DC336" s="144"/>
      <c r="DD336" s="144"/>
      <c r="DE336" s="144"/>
      <c r="DF336" s="144"/>
      <c r="DG336" s="144"/>
      <c r="DH336" s="144"/>
      <c r="DI336" s="144"/>
      <c r="DJ336" s="144"/>
      <c r="DK336" s="144"/>
      <c r="DL336" s="144"/>
      <c r="DM336" s="144"/>
      <c r="DN336" s="144"/>
      <c r="DO336" s="144"/>
      <c r="DP336" s="144"/>
      <c r="DQ336" s="144"/>
      <c r="DR336" s="144"/>
      <c r="DS336" s="144"/>
      <c r="DT336" s="144"/>
      <c r="DU336" s="144"/>
      <c r="DV336" s="144"/>
      <c r="DW336" s="144"/>
      <c r="DX336" s="144"/>
      <c r="DY336" s="144"/>
      <c r="DZ336" s="144"/>
      <c r="EA336" s="144"/>
      <c r="EB336" s="144"/>
      <c r="EC336" s="144"/>
      <c r="ED336" s="144"/>
      <c r="EE336" s="144"/>
      <c r="EF336" s="144"/>
      <c r="EG336" s="144"/>
      <c r="EH336" s="144"/>
      <c r="EI336" s="144"/>
      <c r="EJ336" s="144"/>
      <c r="EK336" s="144"/>
      <c r="EL336" s="144"/>
      <c r="EM336" s="144"/>
      <c r="EN336" s="144"/>
      <c r="EO336" s="144"/>
      <c r="EP336" s="144"/>
      <c r="EQ336" s="144"/>
      <c r="ER336" s="144"/>
      <c r="ES336" s="144"/>
      <c r="ET336" s="144"/>
      <c r="EU336" s="144"/>
      <c r="EV336" s="144"/>
      <c r="EW336" s="144"/>
      <c r="EX336" s="144"/>
      <c r="EY336" s="144"/>
      <c r="EZ336" s="144"/>
      <c r="FA336" s="144"/>
      <c r="FB336" s="144"/>
      <c r="FC336" s="144"/>
      <c r="FD336" s="144"/>
      <c r="FE336" s="144"/>
      <c r="FF336" s="144"/>
      <c r="FG336" s="144"/>
      <c r="FH336" s="144"/>
      <c r="FI336" s="144"/>
      <c r="FJ336" s="144"/>
      <c r="FK336" s="144"/>
      <c r="FL336" s="144"/>
      <c r="FM336" s="144"/>
      <c r="FN336" s="144"/>
      <c r="FO336" s="144"/>
      <c r="FP336" s="144"/>
      <c r="FQ336" s="144"/>
      <c r="FR336" s="144"/>
      <c r="FS336" s="144"/>
      <c r="FT336" s="144"/>
      <c r="FU336" s="144"/>
      <c r="FV336" s="144"/>
      <c r="FW336" s="144"/>
      <c r="FX336" s="144"/>
      <c r="FY336" s="144"/>
      <c r="FZ336" s="144"/>
      <c r="GA336" s="144"/>
      <c r="GB336" s="144"/>
      <c r="GC336" s="144"/>
      <c r="GD336" s="144"/>
      <c r="GE336" s="144"/>
      <c r="GF336" s="144"/>
      <c r="GG336" s="144"/>
      <c r="GH336" s="144"/>
      <c r="GI336" s="144"/>
      <c r="GJ336" s="144"/>
      <c r="GK336" s="144"/>
      <c r="GL336" s="144"/>
      <c r="GM336" s="144"/>
      <c r="GN336" s="144"/>
      <c r="GO336" s="144"/>
      <c r="GP336" s="144"/>
      <c r="GQ336" s="144"/>
      <c r="GR336" s="144"/>
      <c r="GS336" s="144"/>
      <c r="GT336" s="144"/>
      <c r="GU336" s="144"/>
      <c r="GV336" s="144"/>
      <c r="GW336" s="144"/>
      <c r="GX336" s="144"/>
      <c r="GY336" s="144"/>
      <c r="GZ336" s="144"/>
      <c r="HA336" s="144"/>
      <c r="HB336" s="144"/>
      <c r="HC336" s="144"/>
      <c r="HD336" s="144"/>
      <c r="HE336" s="144"/>
      <c r="HF336" s="144"/>
      <c r="HG336" s="144"/>
      <c r="HH336" s="144"/>
      <c r="HI336" s="144"/>
      <c r="HJ336" s="144"/>
      <c r="HK336" s="144"/>
      <c r="HL336" s="144"/>
      <c r="HM336" s="144"/>
      <c r="HN336" s="144"/>
      <c r="HO336" s="144"/>
      <c r="HP336" s="144"/>
      <c r="HQ336" s="144"/>
      <c r="HR336" s="144"/>
      <c r="HS336" s="144"/>
      <c r="HT336" s="144"/>
      <c r="HU336" s="144"/>
      <c r="HV336" s="144"/>
      <c r="HW336" s="144"/>
      <c r="HX336" s="144"/>
      <c r="HY336" s="144"/>
      <c r="HZ336" s="144"/>
      <c r="IA336" s="144"/>
      <c r="IB336" s="144"/>
      <c r="IC336" s="144"/>
      <c r="ID336" s="144"/>
      <c r="IE336" s="144"/>
      <c r="IF336" s="144"/>
      <c r="IG336" s="144"/>
      <c r="IH336" s="144"/>
      <c r="II336" s="144"/>
      <c r="IJ336" s="144"/>
      <c r="IK336" s="144"/>
      <c r="IL336" s="144"/>
      <c r="IM336" s="144"/>
      <c r="IN336" s="144"/>
      <c r="IO336" s="144"/>
      <c r="IP336" s="144"/>
      <c r="IQ336" s="144"/>
      <c r="IR336" s="144"/>
      <c r="IS336" s="144"/>
      <c r="IT336" s="144"/>
      <c r="IU336" s="144"/>
      <c r="IV336" s="144"/>
    </row>
    <row r="337" spans="1:256">
      <c r="A337" s="629"/>
      <c r="B337" s="632"/>
      <c r="C337" s="174" t="s">
        <v>2</v>
      </c>
      <c r="D337" s="176">
        <f>D335+D336</f>
        <v>15187992</v>
      </c>
      <c r="E337" s="177">
        <f t="shared" ref="E337:P337" si="141">E335+E336</f>
        <v>15187992</v>
      </c>
      <c r="F337" s="177">
        <f t="shared" si="141"/>
        <v>207500</v>
      </c>
      <c r="G337" s="177">
        <f t="shared" si="141"/>
        <v>2000</v>
      </c>
      <c r="H337" s="177">
        <f t="shared" si="141"/>
        <v>205500</v>
      </c>
      <c r="I337" s="177">
        <f t="shared" si="141"/>
        <v>1300000</v>
      </c>
      <c r="J337" s="177">
        <f t="shared" si="141"/>
        <v>2500</v>
      </c>
      <c r="K337" s="177">
        <f t="shared" si="141"/>
        <v>13677992</v>
      </c>
      <c r="L337" s="177">
        <f t="shared" si="141"/>
        <v>0</v>
      </c>
      <c r="M337" s="177">
        <f t="shared" si="141"/>
        <v>0</v>
      </c>
      <c r="N337" s="177">
        <f t="shared" si="141"/>
        <v>0</v>
      </c>
      <c r="O337" s="177">
        <f t="shared" si="141"/>
        <v>0</v>
      </c>
      <c r="P337" s="177">
        <f t="shared" si="141"/>
        <v>0</v>
      </c>
      <c r="Q337" s="178"/>
      <c r="R337" s="178"/>
      <c r="S337" s="178"/>
      <c r="T337" s="178"/>
      <c r="U337" s="178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4"/>
      <c r="BJ337" s="144"/>
      <c r="BK337" s="144"/>
      <c r="BL337" s="144"/>
      <c r="BM337" s="144"/>
      <c r="BN337" s="144"/>
      <c r="BO337" s="144"/>
      <c r="BP337" s="144"/>
      <c r="BQ337" s="144"/>
      <c r="BR337" s="144"/>
      <c r="BS337" s="144"/>
      <c r="BT337" s="144"/>
      <c r="BU337" s="144"/>
      <c r="BV337" s="144"/>
      <c r="BW337" s="144"/>
      <c r="BX337" s="144"/>
      <c r="BY337" s="144"/>
      <c r="BZ337" s="144"/>
      <c r="CA337" s="144"/>
      <c r="CB337" s="144"/>
      <c r="CC337" s="144"/>
      <c r="CD337" s="144"/>
      <c r="CE337" s="144"/>
      <c r="CF337" s="144"/>
      <c r="CG337" s="144"/>
      <c r="CH337" s="144"/>
      <c r="CI337" s="144"/>
      <c r="CJ337" s="144"/>
      <c r="CK337" s="144"/>
      <c r="CL337" s="144"/>
      <c r="CM337" s="144"/>
      <c r="CN337" s="144"/>
      <c r="CO337" s="144"/>
      <c r="CP337" s="144"/>
      <c r="CQ337" s="144"/>
      <c r="CR337" s="144"/>
      <c r="CS337" s="144"/>
      <c r="CT337" s="144"/>
      <c r="CU337" s="144"/>
      <c r="CV337" s="144"/>
      <c r="CW337" s="144"/>
      <c r="CX337" s="144"/>
      <c r="CY337" s="144"/>
      <c r="CZ337" s="144"/>
      <c r="DA337" s="144"/>
      <c r="DB337" s="144"/>
      <c r="DC337" s="144"/>
      <c r="DD337" s="144"/>
      <c r="DE337" s="144"/>
      <c r="DF337" s="144"/>
      <c r="DG337" s="144"/>
      <c r="DH337" s="144"/>
      <c r="DI337" s="144"/>
      <c r="DJ337" s="144"/>
      <c r="DK337" s="144"/>
      <c r="DL337" s="144"/>
      <c r="DM337" s="144"/>
      <c r="DN337" s="144"/>
      <c r="DO337" s="144"/>
      <c r="DP337" s="144"/>
      <c r="DQ337" s="144"/>
      <c r="DR337" s="144"/>
      <c r="DS337" s="144"/>
      <c r="DT337" s="144"/>
      <c r="DU337" s="144"/>
      <c r="DV337" s="144"/>
      <c r="DW337" s="144"/>
      <c r="DX337" s="144"/>
      <c r="DY337" s="144"/>
      <c r="DZ337" s="144"/>
      <c r="EA337" s="144"/>
      <c r="EB337" s="144"/>
      <c r="EC337" s="144"/>
      <c r="ED337" s="144"/>
      <c r="EE337" s="144"/>
      <c r="EF337" s="144"/>
      <c r="EG337" s="144"/>
      <c r="EH337" s="144"/>
      <c r="EI337" s="144"/>
      <c r="EJ337" s="144"/>
      <c r="EK337" s="144"/>
      <c r="EL337" s="144"/>
      <c r="EM337" s="144"/>
      <c r="EN337" s="144"/>
      <c r="EO337" s="144"/>
      <c r="EP337" s="144"/>
      <c r="EQ337" s="144"/>
      <c r="ER337" s="144"/>
      <c r="ES337" s="144"/>
      <c r="ET337" s="144"/>
      <c r="EU337" s="144"/>
      <c r="EV337" s="144"/>
      <c r="EW337" s="144"/>
      <c r="EX337" s="144"/>
      <c r="EY337" s="144"/>
      <c r="EZ337" s="144"/>
      <c r="FA337" s="144"/>
      <c r="FB337" s="144"/>
      <c r="FC337" s="144"/>
      <c r="FD337" s="144"/>
      <c r="FE337" s="144"/>
      <c r="FF337" s="144"/>
      <c r="FG337" s="144"/>
      <c r="FH337" s="144"/>
      <c r="FI337" s="144"/>
      <c r="FJ337" s="144"/>
      <c r="FK337" s="144"/>
      <c r="FL337" s="144"/>
      <c r="FM337" s="144"/>
      <c r="FN337" s="144"/>
      <c r="FO337" s="144"/>
      <c r="FP337" s="144"/>
      <c r="FQ337" s="144"/>
      <c r="FR337" s="144"/>
      <c r="FS337" s="144"/>
      <c r="FT337" s="144"/>
      <c r="FU337" s="144"/>
      <c r="FV337" s="144"/>
      <c r="FW337" s="144"/>
      <c r="FX337" s="144"/>
      <c r="FY337" s="144"/>
      <c r="FZ337" s="144"/>
      <c r="GA337" s="144"/>
      <c r="GB337" s="144"/>
      <c r="GC337" s="144"/>
      <c r="GD337" s="144"/>
      <c r="GE337" s="144"/>
      <c r="GF337" s="144"/>
      <c r="GG337" s="144"/>
      <c r="GH337" s="144"/>
      <c r="GI337" s="144"/>
      <c r="GJ337" s="144"/>
      <c r="GK337" s="144"/>
      <c r="GL337" s="144"/>
      <c r="GM337" s="144"/>
      <c r="GN337" s="144"/>
      <c r="GO337" s="144"/>
      <c r="GP337" s="144"/>
      <c r="GQ337" s="144"/>
      <c r="GR337" s="144"/>
      <c r="GS337" s="144"/>
      <c r="GT337" s="144"/>
      <c r="GU337" s="144"/>
      <c r="GV337" s="144"/>
      <c r="GW337" s="144"/>
      <c r="GX337" s="144"/>
      <c r="GY337" s="144"/>
      <c r="GZ337" s="144"/>
      <c r="HA337" s="144"/>
      <c r="HB337" s="144"/>
      <c r="HC337" s="144"/>
      <c r="HD337" s="144"/>
      <c r="HE337" s="144"/>
      <c r="HF337" s="144"/>
      <c r="HG337" s="144"/>
      <c r="HH337" s="144"/>
      <c r="HI337" s="144"/>
      <c r="HJ337" s="144"/>
      <c r="HK337" s="144"/>
      <c r="HL337" s="144"/>
      <c r="HM337" s="144"/>
      <c r="HN337" s="144"/>
      <c r="HO337" s="144"/>
      <c r="HP337" s="144"/>
      <c r="HQ337" s="144"/>
      <c r="HR337" s="144"/>
      <c r="HS337" s="144"/>
      <c r="HT337" s="144"/>
      <c r="HU337" s="144"/>
      <c r="HV337" s="144"/>
      <c r="HW337" s="144"/>
      <c r="HX337" s="144"/>
      <c r="HY337" s="144"/>
      <c r="HZ337" s="144"/>
      <c r="IA337" s="144"/>
      <c r="IB337" s="144"/>
      <c r="IC337" s="144"/>
      <c r="ID337" s="144"/>
      <c r="IE337" s="144"/>
      <c r="IF337" s="144"/>
      <c r="IG337" s="144"/>
      <c r="IH337" s="144"/>
      <c r="II337" s="144"/>
      <c r="IJ337" s="144"/>
      <c r="IK337" s="144"/>
      <c r="IL337" s="144"/>
      <c r="IM337" s="144"/>
      <c r="IN337" s="144"/>
      <c r="IO337" s="144"/>
      <c r="IP337" s="144"/>
      <c r="IQ337" s="144"/>
      <c r="IR337" s="144"/>
      <c r="IS337" s="144"/>
      <c r="IT337" s="144"/>
      <c r="IU337" s="144"/>
      <c r="IV337" s="144"/>
    </row>
    <row r="338" spans="1:256" ht="15">
      <c r="A338" s="621">
        <v>900</v>
      </c>
      <c r="B338" s="624" t="s">
        <v>66</v>
      </c>
      <c r="C338" s="192" t="s">
        <v>0</v>
      </c>
      <c r="D338" s="170">
        <f>D344+D347+D353+D356+D359+D365+D362+D341+D350</f>
        <v>21484328</v>
      </c>
      <c r="E338" s="171">
        <f>E344+E347+E353+E356+E359+E365+E362+E341+E350</f>
        <v>4699457</v>
      </c>
      <c r="F338" s="171">
        <f t="shared" ref="F338:P339" si="142">F344+F347+F353+F356+F359+F365+F362+F341+F350</f>
        <v>3571372</v>
      </c>
      <c r="G338" s="171">
        <f t="shared" si="142"/>
        <v>2266887</v>
      </c>
      <c r="H338" s="171">
        <f t="shared" si="142"/>
        <v>1304485</v>
      </c>
      <c r="I338" s="171">
        <f t="shared" si="142"/>
        <v>0</v>
      </c>
      <c r="J338" s="171">
        <f t="shared" si="142"/>
        <v>0</v>
      </c>
      <c r="K338" s="171">
        <f t="shared" si="142"/>
        <v>1128085</v>
      </c>
      <c r="L338" s="171">
        <f t="shared" si="142"/>
        <v>0</v>
      </c>
      <c r="M338" s="171">
        <f t="shared" si="142"/>
        <v>16784871</v>
      </c>
      <c r="N338" s="171">
        <f t="shared" si="142"/>
        <v>3784871</v>
      </c>
      <c r="O338" s="171">
        <f t="shared" si="142"/>
        <v>3784871</v>
      </c>
      <c r="P338" s="171">
        <f t="shared" si="142"/>
        <v>13000000</v>
      </c>
      <c r="Q338" s="184"/>
      <c r="R338" s="184"/>
      <c r="S338" s="184"/>
      <c r="T338" s="184"/>
      <c r="U338" s="184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5"/>
      <c r="BA338" s="185"/>
      <c r="BB338" s="185"/>
      <c r="BC338" s="185"/>
      <c r="BD338" s="185"/>
      <c r="BE338" s="185"/>
      <c r="BF338" s="185"/>
      <c r="BG338" s="185"/>
      <c r="BH338" s="185"/>
      <c r="BI338" s="185"/>
      <c r="BJ338" s="185"/>
      <c r="BK338" s="185"/>
      <c r="BL338" s="185"/>
      <c r="BM338" s="185"/>
      <c r="BN338" s="185"/>
      <c r="BO338" s="185"/>
      <c r="BP338" s="185"/>
      <c r="BQ338" s="185"/>
      <c r="BR338" s="185"/>
      <c r="BS338" s="185"/>
      <c r="BT338" s="185"/>
      <c r="BU338" s="185"/>
      <c r="BV338" s="185"/>
      <c r="BW338" s="185"/>
      <c r="BX338" s="185"/>
      <c r="BY338" s="185"/>
      <c r="BZ338" s="185"/>
      <c r="CA338" s="185"/>
      <c r="CB338" s="185"/>
      <c r="CC338" s="185"/>
      <c r="CD338" s="185"/>
      <c r="CE338" s="185"/>
      <c r="CF338" s="185"/>
      <c r="CG338" s="185"/>
      <c r="CH338" s="185"/>
      <c r="CI338" s="185"/>
      <c r="CJ338" s="185"/>
      <c r="CK338" s="185"/>
      <c r="CL338" s="185"/>
      <c r="CM338" s="185"/>
      <c r="CN338" s="185"/>
      <c r="CO338" s="185"/>
      <c r="CP338" s="185"/>
      <c r="CQ338" s="185"/>
      <c r="CR338" s="185"/>
      <c r="CS338" s="185"/>
      <c r="CT338" s="185"/>
      <c r="CU338" s="185"/>
      <c r="CV338" s="185"/>
      <c r="CW338" s="185"/>
      <c r="CX338" s="185"/>
      <c r="CY338" s="185"/>
      <c r="CZ338" s="185"/>
      <c r="DA338" s="185"/>
      <c r="DB338" s="185"/>
      <c r="DC338" s="185"/>
      <c r="DD338" s="185"/>
      <c r="DE338" s="185"/>
      <c r="DF338" s="185"/>
      <c r="DG338" s="185"/>
      <c r="DH338" s="185"/>
      <c r="DI338" s="185"/>
      <c r="DJ338" s="185"/>
      <c r="DK338" s="185"/>
      <c r="DL338" s="185"/>
      <c r="DM338" s="185"/>
      <c r="DN338" s="185"/>
      <c r="DO338" s="185"/>
      <c r="DP338" s="185"/>
      <c r="DQ338" s="185"/>
      <c r="DR338" s="185"/>
      <c r="DS338" s="185"/>
      <c r="DT338" s="185"/>
      <c r="DU338" s="185"/>
      <c r="DV338" s="185"/>
      <c r="DW338" s="185"/>
      <c r="DX338" s="185"/>
      <c r="DY338" s="185"/>
      <c r="DZ338" s="185"/>
      <c r="EA338" s="185"/>
      <c r="EB338" s="185"/>
      <c r="EC338" s="185"/>
      <c r="ED338" s="185"/>
      <c r="EE338" s="185"/>
      <c r="EF338" s="185"/>
      <c r="EG338" s="185"/>
      <c r="EH338" s="185"/>
      <c r="EI338" s="185"/>
      <c r="EJ338" s="185"/>
      <c r="EK338" s="185"/>
      <c r="EL338" s="185"/>
      <c r="EM338" s="185"/>
      <c r="EN338" s="185"/>
      <c r="EO338" s="185"/>
      <c r="EP338" s="185"/>
      <c r="EQ338" s="185"/>
      <c r="ER338" s="185"/>
      <c r="ES338" s="185"/>
      <c r="ET338" s="185"/>
      <c r="EU338" s="185"/>
      <c r="EV338" s="185"/>
      <c r="EW338" s="185"/>
      <c r="EX338" s="185"/>
      <c r="EY338" s="185"/>
      <c r="EZ338" s="185"/>
      <c r="FA338" s="185"/>
      <c r="FB338" s="185"/>
      <c r="FC338" s="185"/>
      <c r="FD338" s="185"/>
      <c r="FE338" s="185"/>
      <c r="FF338" s="185"/>
      <c r="FG338" s="185"/>
      <c r="FH338" s="185"/>
      <c r="FI338" s="185"/>
      <c r="FJ338" s="185"/>
      <c r="FK338" s="185"/>
      <c r="FL338" s="185"/>
      <c r="FM338" s="185"/>
      <c r="FN338" s="185"/>
      <c r="FO338" s="185"/>
      <c r="FP338" s="185"/>
      <c r="FQ338" s="185"/>
      <c r="FR338" s="185"/>
      <c r="FS338" s="185"/>
      <c r="FT338" s="185"/>
      <c r="FU338" s="185"/>
      <c r="FV338" s="185"/>
      <c r="FW338" s="185"/>
      <c r="FX338" s="185"/>
      <c r="FY338" s="185"/>
      <c r="FZ338" s="185"/>
      <c r="GA338" s="185"/>
      <c r="GB338" s="185"/>
      <c r="GC338" s="185"/>
      <c r="GD338" s="185"/>
      <c r="GE338" s="185"/>
      <c r="GF338" s="185"/>
      <c r="GG338" s="185"/>
      <c r="GH338" s="185"/>
      <c r="GI338" s="185"/>
      <c r="GJ338" s="185"/>
      <c r="GK338" s="185"/>
      <c r="GL338" s="185"/>
      <c r="GM338" s="185"/>
      <c r="GN338" s="185"/>
      <c r="GO338" s="185"/>
      <c r="GP338" s="185"/>
      <c r="GQ338" s="185"/>
      <c r="GR338" s="185"/>
      <c r="GS338" s="185"/>
      <c r="GT338" s="185"/>
      <c r="GU338" s="185"/>
      <c r="GV338" s="185"/>
      <c r="GW338" s="185"/>
      <c r="GX338" s="185"/>
      <c r="GY338" s="185"/>
      <c r="GZ338" s="185"/>
      <c r="HA338" s="185"/>
      <c r="HB338" s="185"/>
      <c r="HC338" s="185"/>
      <c r="HD338" s="185"/>
      <c r="HE338" s="185"/>
      <c r="HF338" s="185"/>
      <c r="HG338" s="185"/>
      <c r="HH338" s="185"/>
      <c r="HI338" s="185"/>
      <c r="HJ338" s="185"/>
      <c r="HK338" s="185"/>
      <c r="HL338" s="185"/>
      <c r="HM338" s="185"/>
      <c r="HN338" s="185"/>
      <c r="HO338" s="185"/>
      <c r="HP338" s="185"/>
      <c r="HQ338" s="185"/>
      <c r="HR338" s="185"/>
      <c r="HS338" s="185"/>
      <c r="HT338" s="185"/>
      <c r="HU338" s="185"/>
      <c r="HV338" s="185"/>
      <c r="HW338" s="185"/>
      <c r="HX338" s="185"/>
      <c r="HY338" s="185"/>
      <c r="HZ338" s="185"/>
      <c r="IA338" s="185"/>
      <c r="IB338" s="185"/>
      <c r="IC338" s="185"/>
      <c r="ID338" s="185"/>
      <c r="IE338" s="185"/>
      <c r="IF338" s="185"/>
      <c r="IG338" s="185"/>
      <c r="IH338" s="185"/>
      <c r="II338" s="185"/>
      <c r="IJ338" s="185"/>
      <c r="IK338" s="185"/>
      <c r="IL338" s="185"/>
      <c r="IM338" s="185"/>
      <c r="IN338" s="185"/>
      <c r="IO338" s="185"/>
      <c r="IP338" s="185"/>
      <c r="IQ338" s="185"/>
      <c r="IR338" s="185"/>
      <c r="IS338" s="185"/>
      <c r="IT338" s="185"/>
      <c r="IU338" s="185"/>
      <c r="IV338" s="185"/>
    </row>
    <row r="339" spans="1:256" ht="15">
      <c r="A339" s="622"/>
      <c r="B339" s="625"/>
      <c r="C339" s="192" t="s">
        <v>1</v>
      </c>
      <c r="D339" s="170">
        <f>D345+D348+D354+D357+D360+D366+D363+D342+D351</f>
        <v>27725</v>
      </c>
      <c r="E339" s="171">
        <f>E345+E348+E354+E357+E360+E366+E363+E342+E351</f>
        <v>27725</v>
      </c>
      <c r="F339" s="171">
        <f t="shared" si="142"/>
        <v>0</v>
      </c>
      <c r="G339" s="171">
        <f t="shared" si="142"/>
        <v>0</v>
      </c>
      <c r="H339" s="171">
        <f t="shared" si="142"/>
        <v>0</v>
      </c>
      <c r="I339" s="171">
        <f t="shared" si="142"/>
        <v>0</v>
      </c>
      <c r="J339" s="171">
        <f t="shared" si="142"/>
        <v>0</v>
      </c>
      <c r="K339" s="171">
        <f t="shared" si="142"/>
        <v>27725</v>
      </c>
      <c r="L339" s="171">
        <f t="shared" si="142"/>
        <v>0</v>
      </c>
      <c r="M339" s="171">
        <f t="shared" si="142"/>
        <v>0</v>
      </c>
      <c r="N339" s="171">
        <f t="shared" si="142"/>
        <v>0</v>
      </c>
      <c r="O339" s="171">
        <f t="shared" si="142"/>
        <v>0</v>
      </c>
      <c r="P339" s="171">
        <f t="shared" si="142"/>
        <v>0</v>
      </c>
      <c r="Q339" s="184"/>
      <c r="R339" s="184"/>
      <c r="S339" s="184"/>
      <c r="T339" s="184"/>
      <c r="U339" s="184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5"/>
      <c r="BA339" s="185"/>
      <c r="BB339" s="185"/>
      <c r="BC339" s="185"/>
      <c r="BD339" s="185"/>
      <c r="BE339" s="185"/>
      <c r="BF339" s="185"/>
      <c r="BG339" s="185"/>
      <c r="BH339" s="185"/>
      <c r="BI339" s="185"/>
      <c r="BJ339" s="185"/>
      <c r="BK339" s="185"/>
      <c r="BL339" s="185"/>
      <c r="BM339" s="185"/>
      <c r="BN339" s="185"/>
      <c r="BO339" s="185"/>
      <c r="BP339" s="185"/>
      <c r="BQ339" s="185"/>
      <c r="BR339" s="185"/>
      <c r="BS339" s="185"/>
      <c r="BT339" s="185"/>
      <c r="BU339" s="185"/>
      <c r="BV339" s="185"/>
      <c r="BW339" s="185"/>
      <c r="BX339" s="185"/>
      <c r="BY339" s="185"/>
      <c r="BZ339" s="185"/>
      <c r="CA339" s="185"/>
      <c r="CB339" s="185"/>
      <c r="CC339" s="185"/>
      <c r="CD339" s="185"/>
      <c r="CE339" s="185"/>
      <c r="CF339" s="185"/>
      <c r="CG339" s="185"/>
      <c r="CH339" s="185"/>
      <c r="CI339" s="185"/>
      <c r="CJ339" s="185"/>
      <c r="CK339" s="185"/>
      <c r="CL339" s="185"/>
      <c r="CM339" s="185"/>
      <c r="CN339" s="185"/>
      <c r="CO339" s="185"/>
      <c r="CP339" s="185"/>
      <c r="CQ339" s="185"/>
      <c r="CR339" s="185"/>
      <c r="CS339" s="185"/>
      <c r="CT339" s="185"/>
      <c r="CU339" s="185"/>
      <c r="CV339" s="185"/>
      <c r="CW339" s="185"/>
      <c r="CX339" s="185"/>
      <c r="CY339" s="185"/>
      <c r="CZ339" s="185"/>
      <c r="DA339" s="185"/>
      <c r="DB339" s="185"/>
      <c r="DC339" s="185"/>
      <c r="DD339" s="185"/>
      <c r="DE339" s="185"/>
      <c r="DF339" s="185"/>
      <c r="DG339" s="185"/>
      <c r="DH339" s="185"/>
      <c r="DI339" s="185"/>
      <c r="DJ339" s="185"/>
      <c r="DK339" s="185"/>
      <c r="DL339" s="185"/>
      <c r="DM339" s="185"/>
      <c r="DN339" s="185"/>
      <c r="DO339" s="185"/>
      <c r="DP339" s="185"/>
      <c r="DQ339" s="185"/>
      <c r="DR339" s="185"/>
      <c r="DS339" s="185"/>
      <c r="DT339" s="185"/>
      <c r="DU339" s="185"/>
      <c r="DV339" s="185"/>
      <c r="DW339" s="185"/>
      <c r="DX339" s="185"/>
      <c r="DY339" s="185"/>
      <c r="DZ339" s="185"/>
      <c r="EA339" s="185"/>
      <c r="EB339" s="185"/>
      <c r="EC339" s="185"/>
      <c r="ED339" s="185"/>
      <c r="EE339" s="185"/>
      <c r="EF339" s="185"/>
      <c r="EG339" s="185"/>
      <c r="EH339" s="185"/>
      <c r="EI339" s="185"/>
      <c r="EJ339" s="185"/>
      <c r="EK339" s="185"/>
      <c r="EL339" s="185"/>
      <c r="EM339" s="185"/>
      <c r="EN339" s="185"/>
      <c r="EO339" s="185"/>
      <c r="EP339" s="185"/>
      <c r="EQ339" s="185"/>
      <c r="ER339" s="185"/>
      <c r="ES339" s="185"/>
      <c r="ET339" s="185"/>
      <c r="EU339" s="185"/>
      <c r="EV339" s="185"/>
      <c r="EW339" s="185"/>
      <c r="EX339" s="185"/>
      <c r="EY339" s="185"/>
      <c r="EZ339" s="185"/>
      <c r="FA339" s="185"/>
      <c r="FB339" s="185"/>
      <c r="FC339" s="185"/>
      <c r="FD339" s="185"/>
      <c r="FE339" s="185"/>
      <c r="FF339" s="185"/>
      <c r="FG339" s="185"/>
      <c r="FH339" s="185"/>
      <c r="FI339" s="185"/>
      <c r="FJ339" s="185"/>
      <c r="FK339" s="185"/>
      <c r="FL339" s="185"/>
      <c r="FM339" s="185"/>
      <c r="FN339" s="185"/>
      <c r="FO339" s="185"/>
      <c r="FP339" s="185"/>
      <c r="FQ339" s="185"/>
      <c r="FR339" s="185"/>
      <c r="FS339" s="185"/>
      <c r="FT339" s="185"/>
      <c r="FU339" s="185"/>
      <c r="FV339" s="185"/>
      <c r="FW339" s="185"/>
      <c r="FX339" s="185"/>
      <c r="FY339" s="185"/>
      <c r="FZ339" s="185"/>
      <c r="GA339" s="185"/>
      <c r="GB339" s="185"/>
      <c r="GC339" s="185"/>
      <c r="GD339" s="185"/>
      <c r="GE339" s="185"/>
      <c r="GF339" s="185"/>
      <c r="GG339" s="185"/>
      <c r="GH339" s="185"/>
      <c r="GI339" s="185"/>
      <c r="GJ339" s="185"/>
      <c r="GK339" s="185"/>
      <c r="GL339" s="185"/>
      <c r="GM339" s="185"/>
      <c r="GN339" s="185"/>
      <c r="GO339" s="185"/>
      <c r="GP339" s="185"/>
      <c r="GQ339" s="185"/>
      <c r="GR339" s="185"/>
      <c r="GS339" s="185"/>
      <c r="GT339" s="185"/>
      <c r="GU339" s="185"/>
      <c r="GV339" s="185"/>
      <c r="GW339" s="185"/>
      <c r="GX339" s="185"/>
      <c r="GY339" s="185"/>
      <c r="GZ339" s="185"/>
      <c r="HA339" s="185"/>
      <c r="HB339" s="185"/>
      <c r="HC339" s="185"/>
      <c r="HD339" s="185"/>
      <c r="HE339" s="185"/>
      <c r="HF339" s="185"/>
      <c r="HG339" s="185"/>
      <c r="HH339" s="185"/>
      <c r="HI339" s="185"/>
      <c r="HJ339" s="185"/>
      <c r="HK339" s="185"/>
      <c r="HL339" s="185"/>
      <c r="HM339" s="185"/>
      <c r="HN339" s="185"/>
      <c r="HO339" s="185"/>
      <c r="HP339" s="185"/>
      <c r="HQ339" s="185"/>
      <c r="HR339" s="185"/>
      <c r="HS339" s="185"/>
      <c r="HT339" s="185"/>
      <c r="HU339" s="185"/>
      <c r="HV339" s="185"/>
      <c r="HW339" s="185"/>
      <c r="HX339" s="185"/>
      <c r="HY339" s="185"/>
      <c r="HZ339" s="185"/>
      <c r="IA339" s="185"/>
      <c r="IB339" s="185"/>
      <c r="IC339" s="185"/>
      <c r="ID339" s="185"/>
      <c r="IE339" s="185"/>
      <c r="IF339" s="185"/>
      <c r="IG339" s="185"/>
      <c r="IH339" s="185"/>
      <c r="II339" s="185"/>
      <c r="IJ339" s="185"/>
      <c r="IK339" s="185"/>
      <c r="IL339" s="185"/>
      <c r="IM339" s="185"/>
      <c r="IN339" s="185"/>
      <c r="IO339" s="185"/>
      <c r="IP339" s="185"/>
      <c r="IQ339" s="185"/>
      <c r="IR339" s="185"/>
      <c r="IS339" s="185"/>
      <c r="IT339" s="185"/>
      <c r="IU339" s="185"/>
      <c r="IV339" s="185"/>
    </row>
    <row r="340" spans="1:256" ht="15">
      <c r="A340" s="623"/>
      <c r="B340" s="626"/>
      <c r="C340" s="192" t="s">
        <v>2</v>
      </c>
      <c r="D340" s="170">
        <f>D338+D339</f>
        <v>21512053</v>
      </c>
      <c r="E340" s="171">
        <f t="shared" ref="E340:P340" si="143">E338+E339</f>
        <v>4727182</v>
      </c>
      <c r="F340" s="171">
        <f t="shared" si="143"/>
        <v>3571372</v>
      </c>
      <c r="G340" s="171">
        <f t="shared" si="143"/>
        <v>2266887</v>
      </c>
      <c r="H340" s="171">
        <f t="shared" si="143"/>
        <v>1304485</v>
      </c>
      <c r="I340" s="171">
        <f t="shared" si="143"/>
        <v>0</v>
      </c>
      <c r="J340" s="171">
        <f t="shared" si="143"/>
        <v>0</v>
      </c>
      <c r="K340" s="171">
        <f t="shared" si="143"/>
        <v>1155810</v>
      </c>
      <c r="L340" s="171">
        <f t="shared" si="143"/>
        <v>0</v>
      </c>
      <c r="M340" s="171">
        <f t="shared" si="143"/>
        <v>16784871</v>
      </c>
      <c r="N340" s="171">
        <f t="shared" si="143"/>
        <v>3784871</v>
      </c>
      <c r="O340" s="171">
        <f t="shared" si="143"/>
        <v>3784871</v>
      </c>
      <c r="P340" s="171">
        <f t="shared" si="143"/>
        <v>13000000</v>
      </c>
      <c r="Q340" s="184"/>
      <c r="R340" s="184"/>
      <c r="S340" s="184"/>
      <c r="T340" s="184"/>
      <c r="U340" s="184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  <c r="AW340" s="185"/>
      <c r="AX340" s="185"/>
      <c r="AY340" s="185"/>
      <c r="AZ340" s="185"/>
      <c r="BA340" s="185"/>
      <c r="BB340" s="185"/>
      <c r="BC340" s="185"/>
      <c r="BD340" s="185"/>
      <c r="BE340" s="185"/>
      <c r="BF340" s="185"/>
      <c r="BG340" s="185"/>
      <c r="BH340" s="185"/>
      <c r="BI340" s="185"/>
      <c r="BJ340" s="185"/>
      <c r="BK340" s="185"/>
      <c r="BL340" s="185"/>
      <c r="BM340" s="185"/>
      <c r="BN340" s="185"/>
      <c r="BO340" s="185"/>
      <c r="BP340" s="185"/>
      <c r="BQ340" s="185"/>
      <c r="BR340" s="185"/>
      <c r="BS340" s="185"/>
      <c r="BT340" s="185"/>
      <c r="BU340" s="185"/>
      <c r="BV340" s="185"/>
      <c r="BW340" s="185"/>
      <c r="BX340" s="185"/>
      <c r="BY340" s="185"/>
      <c r="BZ340" s="185"/>
      <c r="CA340" s="185"/>
      <c r="CB340" s="185"/>
      <c r="CC340" s="185"/>
      <c r="CD340" s="185"/>
      <c r="CE340" s="185"/>
      <c r="CF340" s="185"/>
      <c r="CG340" s="185"/>
      <c r="CH340" s="185"/>
      <c r="CI340" s="185"/>
      <c r="CJ340" s="185"/>
      <c r="CK340" s="185"/>
      <c r="CL340" s="185"/>
      <c r="CM340" s="185"/>
      <c r="CN340" s="185"/>
      <c r="CO340" s="185"/>
      <c r="CP340" s="185"/>
      <c r="CQ340" s="185"/>
      <c r="CR340" s="185"/>
      <c r="CS340" s="185"/>
      <c r="CT340" s="185"/>
      <c r="CU340" s="185"/>
      <c r="CV340" s="185"/>
      <c r="CW340" s="185"/>
      <c r="CX340" s="185"/>
      <c r="CY340" s="185"/>
      <c r="CZ340" s="185"/>
      <c r="DA340" s="185"/>
      <c r="DB340" s="185"/>
      <c r="DC340" s="185"/>
      <c r="DD340" s="185"/>
      <c r="DE340" s="185"/>
      <c r="DF340" s="185"/>
      <c r="DG340" s="185"/>
      <c r="DH340" s="185"/>
      <c r="DI340" s="185"/>
      <c r="DJ340" s="185"/>
      <c r="DK340" s="185"/>
      <c r="DL340" s="185"/>
      <c r="DM340" s="185"/>
      <c r="DN340" s="185"/>
      <c r="DO340" s="185"/>
      <c r="DP340" s="185"/>
      <c r="DQ340" s="185"/>
      <c r="DR340" s="185"/>
      <c r="DS340" s="185"/>
      <c r="DT340" s="185"/>
      <c r="DU340" s="185"/>
      <c r="DV340" s="185"/>
      <c r="DW340" s="185"/>
      <c r="DX340" s="185"/>
      <c r="DY340" s="185"/>
      <c r="DZ340" s="185"/>
      <c r="EA340" s="185"/>
      <c r="EB340" s="185"/>
      <c r="EC340" s="185"/>
      <c r="ED340" s="185"/>
      <c r="EE340" s="185"/>
      <c r="EF340" s="185"/>
      <c r="EG340" s="185"/>
      <c r="EH340" s="185"/>
      <c r="EI340" s="185"/>
      <c r="EJ340" s="185"/>
      <c r="EK340" s="185"/>
      <c r="EL340" s="185"/>
      <c r="EM340" s="185"/>
      <c r="EN340" s="185"/>
      <c r="EO340" s="185"/>
      <c r="EP340" s="185"/>
      <c r="EQ340" s="185"/>
      <c r="ER340" s="185"/>
      <c r="ES340" s="185"/>
      <c r="ET340" s="185"/>
      <c r="EU340" s="185"/>
      <c r="EV340" s="185"/>
      <c r="EW340" s="185"/>
      <c r="EX340" s="185"/>
      <c r="EY340" s="185"/>
      <c r="EZ340" s="185"/>
      <c r="FA340" s="185"/>
      <c r="FB340" s="185"/>
      <c r="FC340" s="185"/>
      <c r="FD340" s="185"/>
      <c r="FE340" s="185"/>
      <c r="FF340" s="185"/>
      <c r="FG340" s="185"/>
      <c r="FH340" s="185"/>
      <c r="FI340" s="185"/>
      <c r="FJ340" s="185"/>
      <c r="FK340" s="185"/>
      <c r="FL340" s="185"/>
      <c r="FM340" s="185"/>
      <c r="FN340" s="185"/>
      <c r="FO340" s="185"/>
      <c r="FP340" s="185"/>
      <c r="FQ340" s="185"/>
      <c r="FR340" s="185"/>
      <c r="FS340" s="185"/>
      <c r="FT340" s="185"/>
      <c r="FU340" s="185"/>
      <c r="FV340" s="185"/>
      <c r="FW340" s="185"/>
      <c r="FX340" s="185"/>
      <c r="FY340" s="185"/>
      <c r="FZ340" s="185"/>
      <c r="GA340" s="185"/>
      <c r="GB340" s="185"/>
      <c r="GC340" s="185"/>
      <c r="GD340" s="185"/>
      <c r="GE340" s="185"/>
      <c r="GF340" s="185"/>
      <c r="GG340" s="185"/>
      <c r="GH340" s="185"/>
      <c r="GI340" s="185"/>
      <c r="GJ340" s="185"/>
      <c r="GK340" s="185"/>
      <c r="GL340" s="185"/>
      <c r="GM340" s="185"/>
      <c r="GN340" s="185"/>
      <c r="GO340" s="185"/>
      <c r="GP340" s="185"/>
      <c r="GQ340" s="185"/>
      <c r="GR340" s="185"/>
      <c r="GS340" s="185"/>
      <c r="GT340" s="185"/>
      <c r="GU340" s="185"/>
      <c r="GV340" s="185"/>
      <c r="GW340" s="185"/>
      <c r="GX340" s="185"/>
      <c r="GY340" s="185"/>
      <c r="GZ340" s="185"/>
      <c r="HA340" s="185"/>
      <c r="HB340" s="185"/>
      <c r="HC340" s="185"/>
      <c r="HD340" s="185"/>
      <c r="HE340" s="185"/>
      <c r="HF340" s="185"/>
      <c r="HG340" s="185"/>
      <c r="HH340" s="185"/>
      <c r="HI340" s="185"/>
      <c r="HJ340" s="185"/>
      <c r="HK340" s="185"/>
      <c r="HL340" s="185"/>
      <c r="HM340" s="185"/>
      <c r="HN340" s="185"/>
      <c r="HO340" s="185"/>
      <c r="HP340" s="185"/>
      <c r="HQ340" s="185"/>
      <c r="HR340" s="185"/>
      <c r="HS340" s="185"/>
      <c r="HT340" s="185"/>
      <c r="HU340" s="185"/>
      <c r="HV340" s="185"/>
      <c r="HW340" s="185"/>
      <c r="HX340" s="185"/>
      <c r="HY340" s="185"/>
      <c r="HZ340" s="185"/>
      <c r="IA340" s="185"/>
      <c r="IB340" s="185"/>
      <c r="IC340" s="185"/>
      <c r="ID340" s="185"/>
      <c r="IE340" s="185"/>
      <c r="IF340" s="185"/>
      <c r="IG340" s="185"/>
      <c r="IH340" s="185"/>
      <c r="II340" s="185"/>
      <c r="IJ340" s="185"/>
      <c r="IK340" s="185"/>
      <c r="IL340" s="185"/>
      <c r="IM340" s="185"/>
      <c r="IN340" s="185"/>
      <c r="IO340" s="185"/>
      <c r="IP340" s="185"/>
      <c r="IQ340" s="185"/>
      <c r="IR340" s="185"/>
      <c r="IS340" s="185"/>
      <c r="IT340" s="185"/>
      <c r="IU340" s="185"/>
      <c r="IV340" s="185"/>
    </row>
    <row r="341" spans="1:256" hidden="1">
      <c r="A341" s="627">
        <v>90002</v>
      </c>
      <c r="B341" s="630" t="s">
        <v>274</v>
      </c>
      <c r="C341" s="174" t="s">
        <v>0</v>
      </c>
      <c r="D341" s="176">
        <f t="shared" ref="D341:D366" si="144">E341+M341</f>
        <v>2000</v>
      </c>
      <c r="E341" s="177">
        <f t="shared" ref="E341:E366" si="145">F341+I341+J341+K341+L341</f>
        <v>2000</v>
      </c>
      <c r="F341" s="177">
        <f t="shared" ref="F341:F366" si="146">G341+H341</f>
        <v>2000</v>
      </c>
      <c r="G341" s="177">
        <v>2000</v>
      </c>
      <c r="H341" s="177">
        <v>0</v>
      </c>
      <c r="I341" s="177">
        <v>0</v>
      </c>
      <c r="J341" s="177">
        <v>0</v>
      </c>
      <c r="K341" s="177">
        <v>0</v>
      </c>
      <c r="L341" s="177">
        <v>0</v>
      </c>
      <c r="M341" s="177">
        <f>N341+P341</f>
        <v>0</v>
      </c>
      <c r="N341" s="177">
        <v>0</v>
      </c>
      <c r="O341" s="177">
        <v>0</v>
      </c>
      <c r="P341" s="177">
        <v>0</v>
      </c>
      <c r="Q341" s="178"/>
      <c r="R341" s="178"/>
      <c r="S341" s="178"/>
      <c r="T341" s="178"/>
      <c r="U341" s="178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4"/>
      <c r="BJ341" s="144"/>
      <c r="BK341" s="144"/>
      <c r="BL341" s="144"/>
      <c r="BM341" s="144"/>
      <c r="BN341" s="144"/>
      <c r="BO341" s="144"/>
      <c r="BP341" s="144"/>
      <c r="BQ341" s="144"/>
      <c r="BR341" s="144"/>
      <c r="BS341" s="144"/>
      <c r="BT341" s="144"/>
      <c r="BU341" s="144"/>
      <c r="BV341" s="144"/>
      <c r="BW341" s="144"/>
      <c r="BX341" s="144"/>
      <c r="BY341" s="144"/>
      <c r="BZ341" s="144"/>
      <c r="CA341" s="144"/>
      <c r="CB341" s="144"/>
      <c r="CC341" s="144"/>
      <c r="CD341" s="144"/>
      <c r="CE341" s="144"/>
      <c r="CF341" s="144"/>
      <c r="CG341" s="144"/>
      <c r="CH341" s="144"/>
      <c r="CI341" s="144"/>
      <c r="CJ341" s="144"/>
      <c r="CK341" s="144"/>
      <c r="CL341" s="144"/>
      <c r="CM341" s="144"/>
      <c r="CN341" s="144"/>
      <c r="CO341" s="144"/>
      <c r="CP341" s="144"/>
      <c r="CQ341" s="144"/>
      <c r="CR341" s="144"/>
      <c r="CS341" s="144"/>
      <c r="CT341" s="144"/>
      <c r="CU341" s="144"/>
      <c r="CV341" s="144"/>
      <c r="CW341" s="144"/>
      <c r="CX341" s="144"/>
      <c r="CY341" s="144"/>
      <c r="CZ341" s="144"/>
      <c r="DA341" s="144"/>
      <c r="DB341" s="144"/>
      <c r="DC341" s="144"/>
      <c r="DD341" s="144"/>
      <c r="DE341" s="144"/>
      <c r="DF341" s="144"/>
      <c r="DG341" s="144"/>
      <c r="DH341" s="144"/>
      <c r="DI341" s="144"/>
      <c r="DJ341" s="144"/>
      <c r="DK341" s="144"/>
      <c r="DL341" s="144"/>
      <c r="DM341" s="144"/>
      <c r="DN341" s="144"/>
      <c r="DO341" s="144"/>
      <c r="DP341" s="144"/>
      <c r="DQ341" s="144"/>
      <c r="DR341" s="144"/>
      <c r="DS341" s="144"/>
      <c r="DT341" s="144"/>
      <c r="DU341" s="144"/>
      <c r="DV341" s="144"/>
      <c r="DW341" s="144"/>
      <c r="DX341" s="144"/>
      <c r="DY341" s="144"/>
      <c r="DZ341" s="144"/>
      <c r="EA341" s="144"/>
      <c r="EB341" s="144"/>
      <c r="EC341" s="144"/>
      <c r="ED341" s="144"/>
      <c r="EE341" s="144"/>
      <c r="EF341" s="144"/>
      <c r="EG341" s="144"/>
      <c r="EH341" s="144"/>
      <c r="EI341" s="144"/>
      <c r="EJ341" s="144"/>
      <c r="EK341" s="144"/>
      <c r="EL341" s="144"/>
      <c r="EM341" s="144"/>
      <c r="EN341" s="144"/>
      <c r="EO341" s="144"/>
      <c r="EP341" s="144"/>
      <c r="EQ341" s="144"/>
      <c r="ER341" s="144"/>
      <c r="ES341" s="144"/>
      <c r="ET341" s="144"/>
      <c r="EU341" s="144"/>
      <c r="EV341" s="144"/>
      <c r="EW341" s="144"/>
      <c r="EX341" s="144"/>
      <c r="EY341" s="144"/>
      <c r="EZ341" s="144"/>
      <c r="FA341" s="144"/>
      <c r="FB341" s="144"/>
      <c r="FC341" s="144"/>
      <c r="FD341" s="144"/>
      <c r="FE341" s="144"/>
      <c r="FF341" s="144"/>
      <c r="FG341" s="144"/>
      <c r="FH341" s="144"/>
      <c r="FI341" s="144"/>
      <c r="FJ341" s="144"/>
      <c r="FK341" s="144"/>
      <c r="FL341" s="144"/>
      <c r="FM341" s="144"/>
      <c r="FN341" s="144"/>
      <c r="FO341" s="144"/>
      <c r="FP341" s="144"/>
      <c r="FQ341" s="144"/>
      <c r="FR341" s="144"/>
      <c r="FS341" s="144"/>
      <c r="FT341" s="144"/>
      <c r="FU341" s="144"/>
      <c r="FV341" s="144"/>
      <c r="FW341" s="144"/>
      <c r="FX341" s="144"/>
      <c r="FY341" s="144"/>
      <c r="FZ341" s="144"/>
      <c r="GA341" s="144"/>
      <c r="GB341" s="144"/>
      <c r="GC341" s="144"/>
      <c r="GD341" s="144"/>
      <c r="GE341" s="144"/>
      <c r="GF341" s="144"/>
      <c r="GG341" s="144"/>
      <c r="GH341" s="144"/>
      <c r="GI341" s="144"/>
      <c r="GJ341" s="144"/>
      <c r="GK341" s="144"/>
      <c r="GL341" s="144"/>
      <c r="GM341" s="144"/>
      <c r="GN341" s="144"/>
      <c r="GO341" s="144"/>
      <c r="GP341" s="144"/>
      <c r="GQ341" s="144"/>
      <c r="GR341" s="144"/>
      <c r="GS341" s="144"/>
      <c r="GT341" s="144"/>
      <c r="GU341" s="144"/>
      <c r="GV341" s="144"/>
      <c r="GW341" s="144"/>
      <c r="GX341" s="144"/>
      <c r="GY341" s="144"/>
      <c r="GZ341" s="144"/>
      <c r="HA341" s="144"/>
      <c r="HB341" s="144"/>
      <c r="HC341" s="144"/>
      <c r="HD341" s="144"/>
      <c r="HE341" s="144"/>
      <c r="HF341" s="144"/>
      <c r="HG341" s="144"/>
      <c r="HH341" s="144"/>
      <c r="HI341" s="144"/>
      <c r="HJ341" s="144"/>
      <c r="HK341" s="144"/>
      <c r="HL341" s="144"/>
      <c r="HM341" s="144"/>
      <c r="HN341" s="144"/>
      <c r="HO341" s="144"/>
      <c r="HP341" s="144"/>
      <c r="HQ341" s="144"/>
      <c r="HR341" s="144"/>
      <c r="HS341" s="144"/>
      <c r="HT341" s="144"/>
      <c r="HU341" s="144"/>
      <c r="HV341" s="144"/>
      <c r="HW341" s="144"/>
      <c r="HX341" s="144"/>
      <c r="HY341" s="144"/>
      <c r="HZ341" s="144"/>
      <c r="IA341" s="144"/>
      <c r="IB341" s="144"/>
      <c r="IC341" s="144"/>
      <c r="ID341" s="144"/>
      <c r="IE341" s="144"/>
      <c r="IF341" s="144"/>
      <c r="IG341" s="144"/>
      <c r="IH341" s="144"/>
      <c r="II341" s="144"/>
      <c r="IJ341" s="144"/>
      <c r="IK341" s="144"/>
      <c r="IL341" s="144"/>
      <c r="IM341" s="144"/>
      <c r="IN341" s="144"/>
      <c r="IO341" s="144"/>
      <c r="IP341" s="144"/>
      <c r="IQ341" s="144"/>
      <c r="IR341" s="144"/>
      <c r="IS341" s="144"/>
      <c r="IT341" s="144"/>
      <c r="IU341" s="144"/>
      <c r="IV341" s="144"/>
    </row>
    <row r="342" spans="1:256" hidden="1">
      <c r="A342" s="628"/>
      <c r="B342" s="631"/>
      <c r="C342" s="174" t="s">
        <v>1</v>
      </c>
      <c r="D342" s="176">
        <f t="shared" si="144"/>
        <v>0</v>
      </c>
      <c r="E342" s="177">
        <f t="shared" si="145"/>
        <v>0</v>
      </c>
      <c r="F342" s="177">
        <f t="shared" si="146"/>
        <v>0</v>
      </c>
      <c r="G342" s="177"/>
      <c r="H342" s="177"/>
      <c r="I342" s="177"/>
      <c r="J342" s="177"/>
      <c r="K342" s="177"/>
      <c r="L342" s="177"/>
      <c r="M342" s="177">
        <f>N342+P342</f>
        <v>0</v>
      </c>
      <c r="N342" s="177"/>
      <c r="O342" s="177"/>
      <c r="P342" s="177"/>
      <c r="Q342" s="178"/>
      <c r="R342" s="178"/>
      <c r="S342" s="178"/>
      <c r="T342" s="178"/>
      <c r="U342" s="178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4"/>
      <c r="BJ342" s="144"/>
      <c r="BK342" s="144"/>
      <c r="BL342" s="144"/>
      <c r="BM342" s="144"/>
      <c r="BN342" s="144"/>
      <c r="BO342" s="144"/>
      <c r="BP342" s="144"/>
      <c r="BQ342" s="144"/>
      <c r="BR342" s="144"/>
      <c r="BS342" s="144"/>
      <c r="BT342" s="144"/>
      <c r="BU342" s="144"/>
      <c r="BV342" s="144"/>
      <c r="BW342" s="144"/>
      <c r="BX342" s="144"/>
      <c r="BY342" s="144"/>
      <c r="BZ342" s="144"/>
      <c r="CA342" s="144"/>
      <c r="CB342" s="144"/>
      <c r="CC342" s="144"/>
      <c r="CD342" s="144"/>
      <c r="CE342" s="144"/>
      <c r="CF342" s="144"/>
      <c r="CG342" s="144"/>
      <c r="CH342" s="144"/>
      <c r="CI342" s="144"/>
      <c r="CJ342" s="144"/>
      <c r="CK342" s="144"/>
      <c r="CL342" s="144"/>
      <c r="CM342" s="144"/>
      <c r="CN342" s="144"/>
      <c r="CO342" s="144"/>
      <c r="CP342" s="144"/>
      <c r="CQ342" s="144"/>
      <c r="CR342" s="144"/>
      <c r="CS342" s="144"/>
      <c r="CT342" s="144"/>
      <c r="CU342" s="144"/>
      <c r="CV342" s="144"/>
      <c r="CW342" s="144"/>
      <c r="CX342" s="144"/>
      <c r="CY342" s="144"/>
      <c r="CZ342" s="144"/>
      <c r="DA342" s="144"/>
      <c r="DB342" s="144"/>
      <c r="DC342" s="144"/>
      <c r="DD342" s="144"/>
      <c r="DE342" s="144"/>
      <c r="DF342" s="144"/>
      <c r="DG342" s="144"/>
      <c r="DH342" s="144"/>
      <c r="DI342" s="144"/>
      <c r="DJ342" s="144"/>
      <c r="DK342" s="144"/>
      <c r="DL342" s="144"/>
      <c r="DM342" s="144"/>
      <c r="DN342" s="144"/>
      <c r="DO342" s="144"/>
      <c r="DP342" s="144"/>
      <c r="DQ342" s="144"/>
      <c r="DR342" s="144"/>
      <c r="DS342" s="144"/>
      <c r="DT342" s="144"/>
      <c r="DU342" s="144"/>
      <c r="DV342" s="144"/>
      <c r="DW342" s="144"/>
      <c r="DX342" s="144"/>
      <c r="DY342" s="144"/>
      <c r="DZ342" s="144"/>
      <c r="EA342" s="144"/>
      <c r="EB342" s="144"/>
      <c r="EC342" s="144"/>
      <c r="ED342" s="144"/>
      <c r="EE342" s="144"/>
      <c r="EF342" s="144"/>
      <c r="EG342" s="144"/>
      <c r="EH342" s="144"/>
      <c r="EI342" s="144"/>
      <c r="EJ342" s="144"/>
      <c r="EK342" s="144"/>
      <c r="EL342" s="144"/>
      <c r="EM342" s="144"/>
      <c r="EN342" s="144"/>
      <c r="EO342" s="144"/>
      <c r="EP342" s="144"/>
      <c r="EQ342" s="144"/>
      <c r="ER342" s="144"/>
      <c r="ES342" s="144"/>
      <c r="ET342" s="144"/>
      <c r="EU342" s="144"/>
      <c r="EV342" s="144"/>
      <c r="EW342" s="144"/>
      <c r="EX342" s="144"/>
      <c r="EY342" s="144"/>
      <c r="EZ342" s="144"/>
      <c r="FA342" s="144"/>
      <c r="FB342" s="144"/>
      <c r="FC342" s="144"/>
      <c r="FD342" s="144"/>
      <c r="FE342" s="144"/>
      <c r="FF342" s="144"/>
      <c r="FG342" s="144"/>
      <c r="FH342" s="144"/>
      <c r="FI342" s="144"/>
      <c r="FJ342" s="144"/>
      <c r="FK342" s="144"/>
      <c r="FL342" s="144"/>
      <c r="FM342" s="144"/>
      <c r="FN342" s="144"/>
      <c r="FO342" s="144"/>
      <c r="FP342" s="144"/>
      <c r="FQ342" s="144"/>
      <c r="FR342" s="144"/>
      <c r="FS342" s="144"/>
      <c r="FT342" s="144"/>
      <c r="FU342" s="144"/>
      <c r="FV342" s="144"/>
      <c r="FW342" s="144"/>
      <c r="FX342" s="144"/>
      <c r="FY342" s="144"/>
      <c r="FZ342" s="144"/>
      <c r="GA342" s="144"/>
      <c r="GB342" s="144"/>
      <c r="GC342" s="144"/>
      <c r="GD342" s="144"/>
      <c r="GE342" s="144"/>
      <c r="GF342" s="144"/>
      <c r="GG342" s="144"/>
      <c r="GH342" s="144"/>
      <c r="GI342" s="144"/>
      <c r="GJ342" s="144"/>
      <c r="GK342" s="144"/>
      <c r="GL342" s="144"/>
      <c r="GM342" s="144"/>
      <c r="GN342" s="144"/>
      <c r="GO342" s="144"/>
      <c r="GP342" s="144"/>
      <c r="GQ342" s="144"/>
      <c r="GR342" s="144"/>
      <c r="GS342" s="144"/>
      <c r="GT342" s="144"/>
      <c r="GU342" s="144"/>
      <c r="GV342" s="144"/>
      <c r="GW342" s="144"/>
      <c r="GX342" s="144"/>
      <c r="GY342" s="144"/>
      <c r="GZ342" s="144"/>
      <c r="HA342" s="144"/>
      <c r="HB342" s="144"/>
      <c r="HC342" s="144"/>
      <c r="HD342" s="144"/>
      <c r="HE342" s="144"/>
      <c r="HF342" s="144"/>
      <c r="HG342" s="144"/>
      <c r="HH342" s="144"/>
      <c r="HI342" s="144"/>
      <c r="HJ342" s="144"/>
      <c r="HK342" s="144"/>
      <c r="HL342" s="144"/>
      <c r="HM342" s="144"/>
      <c r="HN342" s="144"/>
      <c r="HO342" s="144"/>
      <c r="HP342" s="144"/>
      <c r="HQ342" s="144"/>
      <c r="HR342" s="144"/>
      <c r="HS342" s="144"/>
      <c r="HT342" s="144"/>
      <c r="HU342" s="144"/>
      <c r="HV342" s="144"/>
      <c r="HW342" s="144"/>
      <c r="HX342" s="144"/>
      <c r="HY342" s="144"/>
      <c r="HZ342" s="144"/>
      <c r="IA342" s="144"/>
      <c r="IB342" s="144"/>
      <c r="IC342" s="144"/>
      <c r="ID342" s="144"/>
      <c r="IE342" s="144"/>
      <c r="IF342" s="144"/>
      <c r="IG342" s="144"/>
      <c r="IH342" s="144"/>
      <c r="II342" s="144"/>
      <c r="IJ342" s="144"/>
      <c r="IK342" s="144"/>
      <c r="IL342" s="144"/>
      <c r="IM342" s="144"/>
      <c r="IN342" s="144"/>
      <c r="IO342" s="144"/>
      <c r="IP342" s="144"/>
      <c r="IQ342" s="144"/>
      <c r="IR342" s="144"/>
      <c r="IS342" s="144"/>
      <c r="IT342" s="144"/>
      <c r="IU342" s="144"/>
      <c r="IV342" s="144"/>
    </row>
    <row r="343" spans="1:256" hidden="1">
      <c r="A343" s="629"/>
      <c r="B343" s="632"/>
      <c r="C343" s="174" t="s">
        <v>2</v>
      </c>
      <c r="D343" s="176">
        <f>D341+D342</f>
        <v>2000</v>
      </c>
      <c r="E343" s="177">
        <f t="shared" ref="E343:P343" si="147">E341+E342</f>
        <v>2000</v>
      </c>
      <c r="F343" s="177">
        <f t="shared" si="147"/>
        <v>2000</v>
      </c>
      <c r="G343" s="177">
        <f t="shared" si="147"/>
        <v>2000</v>
      </c>
      <c r="H343" s="177">
        <f t="shared" si="147"/>
        <v>0</v>
      </c>
      <c r="I343" s="177">
        <f t="shared" si="147"/>
        <v>0</v>
      </c>
      <c r="J343" s="177">
        <f t="shared" si="147"/>
        <v>0</v>
      </c>
      <c r="K343" s="177">
        <f t="shared" si="147"/>
        <v>0</v>
      </c>
      <c r="L343" s="177">
        <f t="shared" si="147"/>
        <v>0</v>
      </c>
      <c r="M343" s="177">
        <f t="shared" si="147"/>
        <v>0</v>
      </c>
      <c r="N343" s="177">
        <f t="shared" si="147"/>
        <v>0</v>
      </c>
      <c r="O343" s="177">
        <f t="shared" si="147"/>
        <v>0</v>
      </c>
      <c r="P343" s="177">
        <f t="shared" si="147"/>
        <v>0</v>
      </c>
      <c r="Q343" s="178"/>
      <c r="R343" s="178"/>
      <c r="S343" s="178"/>
      <c r="T343" s="178"/>
      <c r="U343" s="178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4"/>
      <c r="BJ343" s="144"/>
      <c r="BK343" s="144"/>
      <c r="BL343" s="144"/>
      <c r="BM343" s="144"/>
      <c r="BN343" s="144"/>
      <c r="BO343" s="144"/>
      <c r="BP343" s="144"/>
      <c r="BQ343" s="144"/>
      <c r="BR343" s="144"/>
      <c r="BS343" s="144"/>
      <c r="BT343" s="144"/>
      <c r="BU343" s="144"/>
      <c r="BV343" s="144"/>
      <c r="BW343" s="144"/>
      <c r="BX343" s="144"/>
      <c r="BY343" s="144"/>
      <c r="BZ343" s="144"/>
      <c r="CA343" s="144"/>
      <c r="CB343" s="144"/>
      <c r="CC343" s="144"/>
      <c r="CD343" s="144"/>
      <c r="CE343" s="144"/>
      <c r="CF343" s="144"/>
      <c r="CG343" s="144"/>
      <c r="CH343" s="144"/>
      <c r="CI343" s="144"/>
      <c r="CJ343" s="144"/>
      <c r="CK343" s="144"/>
      <c r="CL343" s="144"/>
      <c r="CM343" s="144"/>
      <c r="CN343" s="144"/>
      <c r="CO343" s="144"/>
      <c r="CP343" s="144"/>
      <c r="CQ343" s="144"/>
      <c r="CR343" s="144"/>
      <c r="CS343" s="144"/>
      <c r="CT343" s="144"/>
      <c r="CU343" s="144"/>
      <c r="CV343" s="144"/>
      <c r="CW343" s="144"/>
      <c r="CX343" s="144"/>
      <c r="CY343" s="144"/>
      <c r="CZ343" s="144"/>
      <c r="DA343" s="144"/>
      <c r="DB343" s="144"/>
      <c r="DC343" s="144"/>
      <c r="DD343" s="144"/>
      <c r="DE343" s="144"/>
      <c r="DF343" s="144"/>
      <c r="DG343" s="144"/>
      <c r="DH343" s="144"/>
      <c r="DI343" s="144"/>
      <c r="DJ343" s="144"/>
      <c r="DK343" s="144"/>
      <c r="DL343" s="144"/>
      <c r="DM343" s="144"/>
      <c r="DN343" s="144"/>
      <c r="DO343" s="144"/>
      <c r="DP343" s="144"/>
      <c r="DQ343" s="144"/>
      <c r="DR343" s="144"/>
      <c r="DS343" s="144"/>
      <c r="DT343" s="144"/>
      <c r="DU343" s="144"/>
      <c r="DV343" s="144"/>
      <c r="DW343" s="144"/>
      <c r="DX343" s="144"/>
      <c r="DY343" s="144"/>
      <c r="DZ343" s="144"/>
      <c r="EA343" s="144"/>
      <c r="EB343" s="144"/>
      <c r="EC343" s="144"/>
      <c r="ED343" s="144"/>
      <c r="EE343" s="144"/>
      <c r="EF343" s="144"/>
      <c r="EG343" s="144"/>
      <c r="EH343" s="144"/>
      <c r="EI343" s="144"/>
      <c r="EJ343" s="144"/>
      <c r="EK343" s="144"/>
      <c r="EL343" s="144"/>
      <c r="EM343" s="144"/>
      <c r="EN343" s="144"/>
      <c r="EO343" s="144"/>
      <c r="EP343" s="144"/>
      <c r="EQ343" s="144"/>
      <c r="ER343" s="144"/>
      <c r="ES343" s="144"/>
      <c r="ET343" s="144"/>
      <c r="EU343" s="144"/>
      <c r="EV343" s="144"/>
      <c r="EW343" s="144"/>
      <c r="EX343" s="144"/>
      <c r="EY343" s="144"/>
      <c r="EZ343" s="144"/>
      <c r="FA343" s="144"/>
      <c r="FB343" s="144"/>
      <c r="FC343" s="144"/>
      <c r="FD343" s="144"/>
      <c r="FE343" s="144"/>
      <c r="FF343" s="144"/>
      <c r="FG343" s="144"/>
      <c r="FH343" s="144"/>
      <c r="FI343" s="144"/>
      <c r="FJ343" s="144"/>
      <c r="FK343" s="144"/>
      <c r="FL343" s="144"/>
      <c r="FM343" s="144"/>
      <c r="FN343" s="144"/>
      <c r="FO343" s="144"/>
      <c r="FP343" s="144"/>
      <c r="FQ343" s="144"/>
      <c r="FR343" s="144"/>
      <c r="FS343" s="144"/>
      <c r="FT343" s="144"/>
      <c r="FU343" s="144"/>
      <c r="FV343" s="144"/>
      <c r="FW343" s="144"/>
      <c r="FX343" s="144"/>
      <c r="FY343" s="144"/>
      <c r="FZ343" s="144"/>
      <c r="GA343" s="144"/>
      <c r="GB343" s="144"/>
      <c r="GC343" s="144"/>
      <c r="GD343" s="144"/>
      <c r="GE343" s="144"/>
      <c r="GF343" s="144"/>
      <c r="GG343" s="144"/>
      <c r="GH343" s="144"/>
      <c r="GI343" s="144"/>
      <c r="GJ343" s="144"/>
      <c r="GK343" s="144"/>
      <c r="GL343" s="144"/>
      <c r="GM343" s="144"/>
      <c r="GN343" s="144"/>
      <c r="GO343" s="144"/>
      <c r="GP343" s="144"/>
      <c r="GQ343" s="144"/>
      <c r="GR343" s="144"/>
      <c r="GS343" s="144"/>
      <c r="GT343" s="144"/>
      <c r="GU343" s="144"/>
      <c r="GV343" s="144"/>
      <c r="GW343" s="144"/>
      <c r="GX343" s="144"/>
      <c r="GY343" s="144"/>
      <c r="GZ343" s="144"/>
      <c r="HA343" s="144"/>
      <c r="HB343" s="144"/>
      <c r="HC343" s="144"/>
      <c r="HD343" s="144"/>
      <c r="HE343" s="144"/>
      <c r="HF343" s="144"/>
      <c r="HG343" s="144"/>
      <c r="HH343" s="144"/>
      <c r="HI343" s="144"/>
      <c r="HJ343" s="144"/>
      <c r="HK343" s="144"/>
      <c r="HL343" s="144"/>
      <c r="HM343" s="144"/>
      <c r="HN343" s="144"/>
      <c r="HO343" s="144"/>
      <c r="HP343" s="144"/>
      <c r="HQ343" s="144"/>
      <c r="HR343" s="144"/>
      <c r="HS343" s="144"/>
      <c r="HT343" s="144"/>
      <c r="HU343" s="144"/>
      <c r="HV343" s="144"/>
      <c r="HW343" s="144"/>
      <c r="HX343" s="144"/>
      <c r="HY343" s="144"/>
      <c r="HZ343" s="144"/>
      <c r="IA343" s="144"/>
      <c r="IB343" s="144"/>
      <c r="IC343" s="144"/>
      <c r="ID343" s="144"/>
      <c r="IE343" s="144"/>
      <c r="IF343" s="144"/>
      <c r="IG343" s="144"/>
      <c r="IH343" s="144"/>
      <c r="II343" s="144"/>
      <c r="IJ343" s="144"/>
      <c r="IK343" s="144"/>
      <c r="IL343" s="144"/>
      <c r="IM343" s="144"/>
      <c r="IN343" s="144"/>
      <c r="IO343" s="144"/>
      <c r="IP343" s="144"/>
      <c r="IQ343" s="144"/>
      <c r="IR343" s="144"/>
      <c r="IS343" s="144"/>
      <c r="IT343" s="144"/>
      <c r="IU343" s="144"/>
      <c r="IV343" s="144"/>
    </row>
    <row r="344" spans="1:256" hidden="1">
      <c r="A344" s="627">
        <v>90005</v>
      </c>
      <c r="B344" s="630" t="s">
        <v>275</v>
      </c>
      <c r="C344" s="174" t="s">
        <v>0</v>
      </c>
      <c r="D344" s="176">
        <f t="shared" si="144"/>
        <v>352000</v>
      </c>
      <c r="E344" s="177">
        <f t="shared" si="145"/>
        <v>352000</v>
      </c>
      <c r="F344" s="177">
        <f t="shared" si="146"/>
        <v>352000</v>
      </c>
      <c r="G344" s="177">
        <v>215000</v>
      </c>
      <c r="H344" s="177">
        <f>339000-202000</f>
        <v>137000</v>
      </c>
      <c r="I344" s="177">
        <v>0</v>
      </c>
      <c r="J344" s="177">
        <v>0</v>
      </c>
      <c r="K344" s="177">
        <v>0</v>
      </c>
      <c r="L344" s="177">
        <v>0</v>
      </c>
      <c r="M344" s="177">
        <f t="shared" ref="M344:M366" si="148">N344+P344</f>
        <v>0</v>
      </c>
      <c r="N344" s="177">
        <v>0</v>
      </c>
      <c r="O344" s="177">
        <v>0</v>
      </c>
      <c r="P344" s="177">
        <v>0</v>
      </c>
      <c r="Q344" s="178"/>
      <c r="R344" s="178"/>
      <c r="S344" s="178"/>
      <c r="T344" s="178"/>
      <c r="U344" s="178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  <c r="BI344" s="144"/>
      <c r="BJ344" s="144"/>
      <c r="BK344" s="144"/>
      <c r="BL344" s="144"/>
      <c r="BM344" s="144"/>
      <c r="BN344" s="144"/>
      <c r="BO344" s="144"/>
      <c r="BP344" s="144"/>
      <c r="BQ344" s="144"/>
      <c r="BR344" s="144"/>
      <c r="BS344" s="144"/>
      <c r="BT344" s="144"/>
      <c r="BU344" s="144"/>
      <c r="BV344" s="144"/>
      <c r="BW344" s="144"/>
      <c r="BX344" s="144"/>
      <c r="BY344" s="144"/>
      <c r="BZ344" s="144"/>
      <c r="CA344" s="144"/>
      <c r="CB344" s="144"/>
      <c r="CC344" s="144"/>
      <c r="CD344" s="144"/>
      <c r="CE344" s="144"/>
      <c r="CF344" s="144"/>
      <c r="CG344" s="144"/>
      <c r="CH344" s="144"/>
      <c r="CI344" s="144"/>
      <c r="CJ344" s="144"/>
      <c r="CK344" s="144"/>
      <c r="CL344" s="144"/>
      <c r="CM344" s="144"/>
      <c r="CN344" s="144"/>
      <c r="CO344" s="144"/>
      <c r="CP344" s="144"/>
      <c r="CQ344" s="144"/>
      <c r="CR344" s="144"/>
      <c r="CS344" s="144"/>
      <c r="CT344" s="144"/>
      <c r="CU344" s="144"/>
      <c r="CV344" s="144"/>
      <c r="CW344" s="144"/>
      <c r="CX344" s="144"/>
      <c r="CY344" s="144"/>
      <c r="CZ344" s="144"/>
      <c r="DA344" s="144"/>
      <c r="DB344" s="144"/>
      <c r="DC344" s="144"/>
      <c r="DD344" s="144"/>
      <c r="DE344" s="144"/>
      <c r="DF344" s="144"/>
      <c r="DG344" s="144"/>
      <c r="DH344" s="144"/>
      <c r="DI344" s="144"/>
      <c r="DJ344" s="144"/>
      <c r="DK344" s="144"/>
      <c r="DL344" s="144"/>
      <c r="DM344" s="144"/>
      <c r="DN344" s="144"/>
      <c r="DO344" s="144"/>
      <c r="DP344" s="144"/>
      <c r="DQ344" s="144"/>
      <c r="DR344" s="144"/>
      <c r="DS344" s="144"/>
      <c r="DT344" s="144"/>
      <c r="DU344" s="144"/>
      <c r="DV344" s="144"/>
      <c r="DW344" s="144"/>
      <c r="DX344" s="144"/>
      <c r="DY344" s="144"/>
      <c r="DZ344" s="144"/>
      <c r="EA344" s="144"/>
      <c r="EB344" s="144"/>
      <c r="EC344" s="144"/>
      <c r="ED344" s="144"/>
      <c r="EE344" s="144"/>
      <c r="EF344" s="144"/>
      <c r="EG344" s="144"/>
      <c r="EH344" s="144"/>
      <c r="EI344" s="144"/>
      <c r="EJ344" s="144"/>
      <c r="EK344" s="144"/>
      <c r="EL344" s="144"/>
      <c r="EM344" s="144"/>
      <c r="EN344" s="144"/>
      <c r="EO344" s="144"/>
      <c r="EP344" s="144"/>
      <c r="EQ344" s="144"/>
      <c r="ER344" s="144"/>
      <c r="ES344" s="144"/>
      <c r="ET344" s="144"/>
      <c r="EU344" s="144"/>
      <c r="EV344" s="144"/>
      <c r="EW344" s="144"/>
      <c r="EX344" s="144"/>
      <c r="EY344" s="144"/>
      <c r="EZ344" s="144"/>
      <c r="FA344" s="144"/>
      <c r="FB344" s="144"/>
      <c r="FC344" s="144"/>
      <c r="FD344" s="144"/>
      <c r="FE344" s="144"/>
      <c r="FF344" s="144"/>
      <c r="FG344" s="144"/>
      <c r="FH344" s="144"/>
      <c r="FI344" s="144"/>
      <c r="FJ344" s="144"/>
      <c r="FK344" s="144"/>
      <c r="FL344" s="144"/>
      <c r="FM344" s="144"/>
      <c r="FN344" s="144"/>
      <c r="FO344" s="144"/>
      <c r="FP344" s="144"/>
      <c r="FQ344" s="144"/>
      <c r="FR344" s="144"/>
      <c r="FS344" s="144"/>
      <c r="FT344" s="144"/>
      <c r="FU344" s="144"/>
      <c r="FV344" s="144"/>
      <c r="FW344" s="144"/>
      <c r="FX344" s="144"/>
      <c r="FY344" s="144"/>
      <c r="FZ344" s="144"/>
      <c r="GA344" s="144"/>
      <c r="GB344" s="144"/>
      <c r="GC344" s="144"/>
      <c r="GD344" s="144"/>
      <c r="GE344" s="144"/>
      <c r="GF344" s="144"/>
      <c r="GG344" s="144"/>
      <c r="GH344" s="144"/>
      <c r="GI344" s="144"/>
      <c r="GJ344" s="144"/>
      <c r="GK344" s="144"/>
      <c r="GL344" s="144"/>
      <c r="GM344" s="144"/>
      <c r="GN344" s="144"/>
      <c r="GO344" s="144"/>
      <c r="GP344" s="144"/>
      <c r="GQ344" s="144"/>
      <c r="GR344" s="144"/>
      <c r="GS344" s="144"/>
      <c r="GT344" s="144"/>
      <c r="GU344" s="144"/>
      <c r="GV344" s="144"/>
      <c r="GW344" s="144"/>
      <c r="GX344" s="144"/>
      <c r="GY344" s="144"/>
      <c r="GZ344" s="144"/>
      <c r="HA344" s="144"/>
      <c r="HB344" s="144"/>
      <c r="HC344" s="144"/>
      <c r="HD344" s="144"/>
      <c r="HE344" s="144"/>
      <c r="HF344" s="144"/>
      <c r="HG344" s="144"/>
      <c r="HH344" s="144"/>
      <c r="HI344" s="144"/>
      <c r="HJ344" s="144"/>
      <c r="HK344" s="144"/>
      <c r="HL344" s="144"/>
      <c r="HM344" s="144"/>
      <c r="HN344" s="144"/>
      <c r="HO344" s="144"/>
      <c r="HP344" s="144"/>
      <c r="HQ344" s="144"/>
      <c r="HR344" s="144"/>
      <c r="HS344" s="144"/>
      <c r="HT344" s="144"/>
      <c r="HU344" s="144"/>
      <c r="HV344" s="144"/>
      <c r="HW344" s="144"/>
      <c r="HX344" s="144"/>
      <c r="HY344" s="144"/>
      <c r="HZ344" s="144"/>
      <c r="IA344" s="144"/>
      <c r="IB344" s="144"/>
      <c r="IC344" s="144"/>
      <c r="ID344" s="144"/>
      <c r="IE344" s="144"/>
      <c r="IF344" s="144"/>
      <c r="IG344" s="144"/>
      <c r="IH344" s="144"/>
      <c r="II344" s="144"/>
      <c r="IJ344" s="144"/>
      <c r="IK344" s="144"/>
      <c r="IL344" s="144"/>
      <c r="IM344" s="144"/>
      <c r="IN344" s="144"/>
      <c r="IO344" s="144"/>
      <c r="IP344" s="144"/>
      <c r="IQ344" s="144"/>
      <c r="IR344" s="144"/>
      <c r="IS344" s="144"/>
      <c r="IT344" s="144"/>
      <c r="IU344" s="144"/>
      <c r="IV344" s="144"/>
    </row>
    <row r="345" spans="1:256" hidden="1">
      <c r="A345" s="628"/>
      <c r="B345" s="631"/>
      <c r="C345" s="174" t="s">
        <v>1</v>
      </c>
      <c r="D345" s="176">
        <f t="shared" si="144"/>
        <v>0</v>
      </c>
      <c r="E345" s="177">
        <f t="shared" si="145"/>
        <v>0</v>
      </c>
      <c r="F345" s="177">
        <f t="shared" si="146"/>
        <v>0</v>
      </c>
      <c r="G345" s="177"/>
      <c r="H345" s="177"/>
      <c r="I345" s="177"/>
      <c r="J345" s="177"/>
      <c r="K345" s="177"/>
      <c r="L345" s="177"/>
      <c r="M345" s="177">
        <f t="shared" si="148"/>
        <v>0</v>
      </c>
      <c r="N345" s="177"/>
      <c r="O345" s="177"/>
      <c r="P345" s="177"/>
      <c r="Q345" s="178"/>
      <c r="R345" s="178"/>
      <c r="S345" s="178"/>
      <c r="T345" s="178"/>
      <c r="U345" s="178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4"/>
      <c r="BJ345" s="144"/>
      <c r="BK345" s="144"/>
      <c r="BL345" s="144"/>
      <c r="BM345" s="144"/>
      <c r="BN345" s="144"/>
      <c r="BO345" s="144"/>
      <c r="BP345" s="144"/>
      <c r="BQ345" s="144"/>
      <c r="BR345" s="144"/>
      <c r="BS345" s="144"/>
      <c r="BT345" s="144"/>
      <c r="BU345" s="144"/>
      <c r="BV345" s="144"/>
      <c r="BW345" s="144"/>
      <c r="BX345" s="144"/>
      <c r="BY345" s="144"/>
      <c r="BZ345" s="144"/>
      <c r="CA345" s="144"/>
      <c r="CB345" s="144"/>
      <c r="CC345" s="144"/>
      <c r="CD345" s="144"/>
      <c r="CE345" s="144"/>
      <c r="CF345" s="144"/>
      <c r="CG345" s="144"/>
      <c r="CH345" s="144"/>
      <c r="CI345" s="144"/>
      <c r="CJ345" s="144"/>
      <c r="CK345" s="144"/>
      <c r="CL345" s="144"/>
      <c r="CM345" s="144"/>
      <c r="CN345" s="144"/>
      <c r="CO345" s="144"/>
      <c r="CP345" s="144"/>
      <c r="CQ345" s="144"/>
      <c r="CR345" s="144"/>
      <c r="CS345" s="144"/>
      <c r="CT345" s="144"/>
      <c r="CU345" s="144"/>
      <c r="CV345" s="144"/>
      <c r="CW345" s="144"/>
      <c r="CX345" s="144"/>
      <c r="CY345" s="144"/>
      <c r="CZ345" s="144"/>
      <c r="DA345" s="144"/>
      <c r="DB345" s="144"/>
      <c r="DC345" s="144"/>
      <c r="DD345" s="144"/>
      <c r="DE345" s="144"/>
      <c r="DF345" s="144"/>
      <c r="DG345" s="144"/>
      <c r="DH345" s="144"/>
      <c r="DI345" s="144"/>
      <c r="DJ345" s="144"/>
      <c r="DK345" s="144"/>
      <c r="DL345" s="144"/>
      <c r="DM345" s="144"/>
      <c r="DN345" s="144"/>
      <c r="DO345" s="144"/>
      <c r="DP345" s="144"/>
      <c r="DQ345" s="144"/>
      <c r="DR345" s="144"/>
      <c r="DS345" s="144"/>
      <c r="DT345" s="144"/>
      <c r="DU345" s="144"/>
      <c r="DV345" s="144"/>
      <c r="DW345" s="144"/>
      <c r="DX345" s="144"/>
      <c r="DY345" s="144"/>
      <c r="DZ345" s="144"/>
      <c r="EA345" s="144"/>
      <c r="EB345" s="144"/>
      <c r="EC345" s="144"/>
      <c r="ED345" s="144"/>
      <c r="EE345" s="144"/>
      <c r="EF345" s="144"/>
      <c r="EG345" s="144"/>
      <c r="EH345" s="144"/>
      <c r="EI345" s="144"/>
      <c r="EJ345" s="144"/>
      <c r="EK345" s="144"/>
      <c r="EL345" s="144"/>
      <c r="EM345" s="144"/>
      <c r="EN345" s="144"/>
      <c r="EO345" s="144"/>
      <c r="EP345" s="144"/>
      <c r="EQ345" s="144"/>
      <c r="ER345" s="144"/>
      <c r="ES345" s="144"/>
      <c r="ET345" s="144"/>
      <c r="EU345" s="144"/>
      <c r="EV345" s="144"/>
      <c r="EW345" s="144"/>
      <c r="EX345" s="144"/>
      <c r="EY345" s="144"/>
      <c r="EZ345" s="144"/>
      <c r="FA345" s="144"/>
      <c r="FB345" s="144"/>
      <c r="FC345" s="144"/>
      <c r="FD345" s="144"/>
      <c r="FE345" s="144"/>
      <c r="FF345" s="144"/>
      <c r="FG345" s="144"/>
      <c r="FH345" s="144"/>
      <c r="FI345" s="144"/>
      <c r="FJ345" s="144"/>
      <c r="FK345" s="144"/>
      <c r="FL345" s="144"/>
      <c r="FM345" s="144"/>
      <c r="FN345" s="144"/>
      <c r="FO345" s="144"/>
      <c r="FP345" s="144"/>
      <c r="FQ345" s="144"/>
      <c r="FR345" s="144"/>
      <c r="FS345" s="144"/>
      <c r="FT345" s="144"/>
      <c r="FU345" s="144"/>
      <c r="FV345" s="144"/>
      <c r="FW345" s="144"/>
      <c r="FX345" s="144"/>
      <c r="FY345" s="144"/>
      <c r="FZ345" s="144"/>
      <c r="GA345" s="144"/>
      <c r="GB345" s="144"/>
      <c r="GC345" s="144"/>
      <c r="GD345" s="144"/>
      <c r="GE345" s="144"/>
      <c r="GF345" s="144"/>
      <c r="GG345" s="144"/>
      <c r="GH345" s="144"/>
      <c r="GI345" s="144"/>
      <c r="GJ345" s="144"/>
      <c r="GK345" s="144"/>
      <c r="GL345" s="144"/>
      <c r="GM345" s="144"/>
      <c r="GN345" s="144"/>
      <c r="GO345" s="144"/>
      <c r="GP345" s="144"/>
      <c r="GQ345" s="144"/>
      <c r="GR345" s="144"/>
      <c r="GS345" s="144"/>
      <c r="GT345" s="144"/>
      <c r="GU345" s="144"/>
      <c r="GV345" s="144"/>
      <c r="GW345" s="144"/>
      <c r="GX345" s="144"/>
      <c r="GY345" s="144"/>
      <c r="GZ345" s="144"/>
      <c r="HA345" s="144"/>
      <c r="HB345" s="144"/>
      <c r="HC345" s="144"/>
      <c r="HD345" s="144"/>
      <c r="HE345" s="144"/>
      <c r="HF345" s="144"/>
      <c r="HG345" s="144"/>
      <c r="HH345" s="144"/>
      <c r="HI345" s="144"/>
      <c r="HJ345" s="144"/>
      <c r="HK345" s="144"/>
      <c r="HL345" s="144"/>
      <c r="HM345" s="144"/>
      <c r="HN345" s="144"/>
      <c r="HO345" s="144"/>
      <c r="HP345" s="144"/>
      <c r="HQ345" s="144"/>
      <c r="HR345" s="144"/>
      <c r="HS345" s="144"/>
      <c r="HT345" s="144"/>
      <c r="HU345" s="144"/>
      <c r="HV345" s="144"/>
      <c r="HW345" s="144"/>
      <c r="HX345" s="144"/>
      <c r="HY345" s="144"/>
      <c r="HZ345" s="144"/>
      <c r="IA345" s="144"/>
      <c r="IB345" s="144"/>
      <c r="IC345" s="144"/>
      <c r="ID345" s="144"/>
      <c r="IE345" s="144"/>
      <c r="IF345" s="144"/>
      <c r="IG345" s="144"/>
      <c r="IH345" s="144"/>
      <c r="II345" s="144"/>
      <c r="IJ345" s="144"/>
      <c r="IK345" s="144"/>
      <c r="IL345" s="144"/>
      <c r="IM345" s="144"/>
      <c r="IN345" s="144"/>
      <c r="IO345" s="144"/>
      <c r="IP345" s="144"/>
      <c r="IQ345" s="144"/>
      <c r="IR345" s="144"/>
      <c r="IS345" s="144"/>
      <c r="IT345" s="144"/>
      <c r="IU345" s="144"/>
      <c r="IV345" s="144"/>
    </row>
    <row r="346" spans="1:256" hidden="1">
      <c r="A346" s="629"/>
      <c r="B346" s="632"/>
      <c r="C346" s="174" t="s">
        <v>2</v>
      </c>
      <c r="D346" s="176">
        <f>D344+D345</f>
        <v>352000</v>
      </c>
      <c r="E346" s="177">
        <f t="shared" ref="E346:P346" si="149">E344+E345</f>
        <v>352000</v>
      </c>
      <c r="F346" s="177">
        <f t="shared" si="149"/>
        <v>352000</v>
      </c>
      <c r="G346" s="177">
        <f t="shared" si="149"/>
        <v>215000</v>
      </c>
      <c r="H346" s="177">
        <f t="shared" si="149"/>
        <v>137000</v>
      </c>
      <c r="I346" s="177">
        <f t="shared" si="149"/>
        <v>0</v>
      </c>
      <c r="J346" s="177">
        <f t="shared" si="149"/>
        <v>0</v>
      </c>
      <c r="K346" s="177">
        <f t="shared" si="149"/>
        <v>0</v>
      </c>
      <c r="L346" s="177">
        <f t="shared" si="149"/>
        <v>0</v>
      </c>
      <c r="M346" s="177">
        <f t="shared" si="149"/>
        <v>0</v>
      </c>
      <c r="N346" s="177">
        <f t="shared" si="149"/>
        <v>0</v>
      </c>
      <c r="O346" s="177">
        <f t="shared" si="149"/>
        <v>0</v>
      </c>
      <c r="P346" s="177">
        <f t="shared" si="149"/>
        <v>0</v>
      </c>
      <c r="Q346" s="178"/>
      <c r="R346" s="178"/>
      <c r="S346" s="178"/>
      <c r="T346" s="178"/>
      <c r="U346" s="178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4"/>
      <c r="BJ346" s="144"/>
      <c r="BK346" s="144"/>
      <c r="BL346" s="144"/>
      <c r="BM346" s="144"/>
      <c r="BN346" s="144"/>
      <c r="BO346" s="144"/>
      <c r="BP346" s="144"/>
      <c r="BQ346" s="144"/>
      <c r="BR346" s="144"/>
      <c r="BS346" s="144"/>
      <c r="BT346" s="144"/>
      <c r="BU346" s="144"/>
      <c r="BV346" s="144"/>
      <c r="BW346" s="144"/>
      <c r="BX346" s="144"/>
      <c r="BY346" s="144"/>
      <c r="BZ346" s="144"/>
      <c r="CA346" s="144"/>
      <c r="CB346" s="144"/>
      <c r="CC346" s="144"/>
      <c r="CD346" s="144"/>
      <c r="CE346" s="144"/>
      <c r="CF346" s="144"/>
      <c r="CG346" s="144"/>
      <c r="CH346" s="144"/>
      <c r="CI346" s="144"/>
      <c r="CJ346" s="144"/>
      <c r="CK346" s="144"/>
      <c r="CL346" s="144"/>
      <c r="CM346" s="144"/>
      <c r="CN346" s="144"/>
      <c r="CO346" s="144"/>
      <c r="CP346" s="144"/>
      <c r="CQ346" s="144"/>
      <c r="CR346" s="144"/>
      <c r="CS346" s="144"/>
      <c r="CT346" s="144"/>
      <c r="CU346" s="144"/>
      <c r="CV346" s="144"/>
      <c r="CW346" s="144"/>
      <c r="CX346" s="144"/>
      <c r="CY346" s="144"/>
      <c r="CZ346" s="144"/>
      <c r="DA346" s="144"/>
      <c r="DB346" s="144"/>
      <c r="DC346" s="144"/>
      <c r="DD346" s="144"/>
      <c r="DE346" s="144"/>
      <c r="DF346" s="144"/>
      <c r="DG346" s="144"/>
      <c r="DH346" s="144"/>
      <c r="DI346" s="144"/>
      <c r="DJ346" s="144"/>
      <c r="DK346" s="144"/>
      <c r="DL346" s="144"/>
      <c r="DM346" s="144"/>
      <c r="DN346" s="144"/>
      <c r="DO346" s="144"/>
      <c r="DP346" s="144"/>
      <c r="DQ346" s="144"/>
      <c r="DR346" s="144"/>
      <c r="DS346" s="144"/>
      <c r="DT346" s="144"/>
      <c r="DU346" s="144"/>
      <c r="DV346" s="144"/>
      <c r="DW346" s="144"/>
      <c r="DX346" s="144"/>
      <c r="DY346" s="144"/>
      <c r="DZ346" s="144"/>
      <c r="EA346" s="144"/>
      <c r="EB346" s="144"/>
      <c r="EC346" s="144"/>
      <c r="ED346" s="144"/>
      <c r="EE346" s="144"/>
      <c r="EF346" s="144"/>
      <c r="EG346" s="144"/>
      <c r="EH346" s="144"/>
      <c r="EI346" s="144"/>
      <c r="EJ346" s="144"/>
      <c r="EK346" s="144"/>
      <c r="EL346" s="144"/>
      <c r="EM346" s="144"/>
      <c r="EN346" s="144"/>
      <c r="EO346" s="144"/>
      <c r="EP346" s="144"/>
      <c r="EQ346" s="144"/>
      <c r="ER346" s="144"/>
      <c r="ES346" s="144"/>
      <c r="ET346" s="144"/>
      <c r="EU346" s="144"/>
      <c r="EV346" s="144"/>
      <c r="EW346" s="144"/>
      <c r="EX346" s="144"/>
      <c r="EY346" s="144"/>
      <c r="EZ346" s="144"/>
      <c r="FA346" s="144"/>
      <c r="FB346" s="144"/>
      <c r="FC346" s="144"/>
      <c r="FD346" s="144"/>
      <c r="FE346" s="144"/>
      <c r="FF346" s="144"/>
      <c r="FG346" s="144"/>
      <c r="FH346" s="144"/>
      <c r="FI346" s="144"/>
      <c r="FJ346" s="144"/>
      <c r="FK346" s="144"/>
      <c r="FL346" s="144"/>
      <c r="FM346" s="144"/>
      <c r="FN346" s="144"/>
      <c r="FO346" s="144"/>
      <c r="FP346" s="144"/>
      <c r="FQ346" s="144"/>
      <c r="FR346" s="144"/>
      <c r="FS346" s="144"/>
      <c r="FT346" s="144"/>
      <c r="FU346" s="144"/>
      <c r="FV346" s="144"/>
      <c r="FW346" s="144"/>
      <c r="FX346" s="144"/>
      <c r="FY346" s="144"/>
      <c r="FZ346" s="144"/>
      <c r="GA346" s="144"/>
      <c r="GB346" s="144"/>
      <c r="GC346" s="144"/>
      <c r="GD346" s="144"/>
      <c r="GE346" s="144"/>
      <c r="GF346" s="144"/>
      <c r="GG346" s="144"/>
      <c r="GH346" s="144"/>
      <c r="GI346" s="144"/>
      <c r="GJ346" s="144"/>
      <c r="GK346" s="144"/>
      <c r="GL346" s="144"/>
      <c r="GM346" s="144"/>
      <c r="GN346" s="144"/>
      <c r="GO346" s="144"/>
      <c r="GP346" s="144"/>
      <c r="GQ346" s="144"/>
      <c r="GR346" s="144"/>
      <c r="GS346" s="144"/>
      <c r="GT346" s="144"/>
      <c r="GU346" s="144"/>
      <c r="GV346" s="144"/>
      <c r="GW346" s="144"/>
      <c r="GX346" s="144"/>
      <c r="GY346" s="144"/>
      <c r="GZ346" s="144"/>
      <c r="HA346" s="144"/>
      <c r="HB346" s="144"/>
      <c r="HC346" s="144"/>
      <c r="HD346" s="144"/>
      <c r="HE346" s="144"/>
      <c r="HF346" s="144"/>
      <c r="HG346" s="144"/>
      <c r="HH346" s="144"/>
      <c r="HI346" s="144"/>
      <c r="HJ346" s="144"/>
      <c r="HK346" s="144"/>
      <c r="HL346" s="144"/>
      <c r="HM346" s="144"/>
      <c r="HN346" s="144"/>
      <c r="HO346" s="144"/>
      <c r="HP346" s="144"/>
      <c r="HQ346" s="144"/>
      <c r="HR346" s="144"/>
      <c r="HS346" s="144"/>
      <c r="HT346" s="144"/>
      <c r="HU346" s="144"/>
      <c r="HV346" s="144"/>
      <c r="HW346" s="144"/>
      <c r="HX346" s="144"/>
      <c r="HY346" s="144"/>
      <c r="HZ346" s="144"/>
      <c r="IA346" s="144"/>
      <c r="IB346" s="144"/>
      <c r="IC346" s="144"/>
      <c r="ID346" s="144"/>
      <c r="IE346" s="144"/>
      <c r="IF346" s="144"/>
      <c r="IG346" s="144"/>
      <c r="IH346" s="144"/>
      <c r="II346" s="144"/>
      <c r="IJ346" s="144"/>
      <c r="IK346" s="144"/>
      <c r="IL346" s="144"/>
      <c r="IM346" s="144"/>
      <c r="IN346" s="144"/>
      <c r="IO346" s="144"/>
      <c r="IP346" s="144"/>
      <c r="IQ346" s="144"/>
      <c r="IR346" s="144"/>
      <c r="IS346" s="144"/>
      <c r="IT346" s="144"/>
      <c r="IU346" s="144"/>
      <c r="IV346" s="144"/>
    </row>
    <row r="347" spans="1:256" hidden="1">
      <c r="A347" s="627">
        <v>90007</v>
      </c>
      <c r="B347" s="630" t="s">
        <v>276</v>
      </c>
      <c r="C347" s="174" t="s">
        <v>0</v>
      </c>
      <c r="D347" s="176">
        <f t="shared" si="144"/>
        <v>261950</v>
      </c>
      <c r="E347" s="177">
        <f t="shared" si="145"/>
        <v>261950</v>
      </c>
      <c r="F347" s="177">
        <f t="shared" si="146"/>
        <v>261950</v>
      </c>
      <c r="G347" s="177">
        <v>0</v>
      </c>
      <c r="H347" s="177">
        <v>261950</v>
      </c>
      <c r="I347" s="177">
        <v>0</v>
      </c>
      <c r="J347" s="177">
        <v>0</v>
      </c>
      <c r="K347" s="177">
        <v>0</v>
      </c>
      <c r="L347" s="177">
        <v>0</v>
      </c>
      <c r="M347" s="177">
        <f t="shared" si="148"/>
        <v>0</v>
      </c>
      <c r="N347" s="177">
        <v>0</v>
      </c>
      <c r="O347" s="177">
        <v>0</v>
      </c>
      <c r="P347" s="177">
        <v>0</v>
      </c>
      <c r="Q347" s="178"/>
      <c r="R347" s="178"/>
      <c r="S347" s="178"/>
      <c r="T347" s="178"/>
      <c r="U347" s="178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4"/>
      <c r="BJ347" s="144"/>
      <c r="BK347" s="144"/>
      <c r="BL347" s="144"/>
      <c r="BM347" s="144"/>
      <c r="BN347" s="144"/>
      <c r="BO347" s="144"/>
      <c r="BP347" s="144"/>
      <c r="BQ347" s="144"/>
      <c r="BR347" s="144"/>
      <c r="BS347" s="144"/>
      <c r="BT347" s="144"/>
      <c r="BU347" s="144"/>
      <c r="BV347" s="144"/>
      <c r="BW347" s="144"/>
      <c r="BX347" s="144"/>
      <c r="BY347" s="144"/>
      <c r="BZ347" s="144"/>
      <c r="CA347" s="144"/>
      <c r="CB347" s="144"/>
      <c r="CC347" s="144"/>
      <c r="CD347" s="144"/>
      <c r="CE347" s="144"/>
      <c r="CF347" s="144"/>
      <c r="CG347" s="144"/>
      <c r="CH347" s="144"/>
      <c r="CI347" s="144"/>
      <c r="CJ347" s="144"/>
      <c r="CK347" s="144"/>
      <c r="CL347" s="144"/>
      <c r="CM347" s="144"/>
      <c r="CN347" s="144"/>
      <c r="CO347" s="144"/>
      <c r="CP347" s="144"/>
      <c r="CQ347" s="144"/>
      <c r="CR347" s="144"/>
      <c r="CS347" s="144"/>
      <c r="CT347" s="144"/>
      <c r="CU347" s="144"/>
      <c r="CV347" s="144"/>
      <c r="CW347" s="144"/>
      <c r="CX347" s="144"/>
      <c r="CY347" s="144"/>
      <c r="CZ347" s="144"/>
      <c r="DA347" s="144"/>
      <c r="DB347" s="144"/>
      <c r="DC347" s="144"/>
      <c r="DD347" s="144"/>
      <c r="DE347" s="144"/>
      <c r="DF347" s="144"/>
      <c r="DG347" s="144"/>
      <c r="DH347" s="144"/>
      <c r="DI347" s="144"/>
      <c r="DJ347" s="144"/>
      <c r="DK347" s="144"/>
      <c r="DL347" s="144"/>
      <c r="DM347" s="144"/>
      <c r="DN347" s="144"/>
      <c r="DO347" s="144"/>
      <c r="DP347" s="144"/>
      <c r="DQ347" s="144"/>
      <c r="DR347" s="144"/>
      <c r="DS347" s="144"/>
      <c r="DT347" s="144"/>
      <c r="DU347" s="144"/>
      <c r="DV347" s="144"/>
      <c r="DW347" s="144"/>
      <c r="DX347" s="144"/>
      <c r="DY347" s="144"/>
      <c r="DZ347" s="144"/>
      <c r="EA347" s="144"/>
      <c r="EB347" s="144"/>
      <c r="EC347" s="144"/>
      <c r="ED347" s="144"/>
      <c r="EE347" s="144"/>
      <c r="EF347" s="144"/>
      <c r="EG347" s="144"/>
      <c r="EH347" s="144"/>
      <c r="EI347" s="144"/>
      <c r="EJ347" s="144"/>
      <c r="EK347" s="144"/>
      <c r="EL347" s="144"/>
      <c r="EM347" s="144"/>
      <c r="EN347" s="144"/>
      <c r="EO347" s="144"/>
      <c r="EP347" s="144"/>
      <c r="EQ347" s="144"/>
      <c r="ER347" s="144"/>
      <c r="ES347" s="144"/>
      <c r="ET347" s="144"/>
      <c r="EU347" s="144"/>
      <c r="EV347" s="144"/>
      <c r="EW347" s="144"/>
      <c r="EX347" s="144"/>
      <c r="EY347" s="144"/>
      <c r="EZ347" s="144"/>
      <c r="FA347" s="144"/>
      <c r="FB347" s="144"/>
      <c r="FC347" s="144"/>
      <c r="FD347" s="144"/>
      <c r="FE347" s="144"/>
      <c r="FF347" s="144"/>
      <c r="FG347" s="144"/>
      <c r="FH347" s="144"/>
      <c r="FI347" s="144"/>
      <c r="FJ347" s="144"/>
      <c r="FK347" s="144"/>
      <c r="FL347" s="144"/>
      <c r="FM347" s="144"/>
      <c r="FN347" s="144"/>
      <c r="FO347" s="144"/>
      <c r="FP347" s="144"/>
      <c r="FQ347" s="144"/>
      <c r="FR347" s="144"/>
      <c r="FS347" s="144"/>
      <c r="FT347" s="144"/>
      <c r="FU347" s="144"/>
      <c r="FV347" s="144"/>
      <c r="FW347" s="144"/>
      <c r="FX347" s="144"/>
      <c r="FY347" s="144"/>
      <c r="FZ347" s="144"/>
      <c r="GA347" s="144"/>
      <c r="GB347" s="144"/>
      <c r="GC347" s="144"/>
      <c r="GD347" s="144"/>
      <c r="GE347" s="144"/>
      <c r="GF347" s="144"/>
      <c r="GG347" s="144"/>
      <c r="GH347" s="144"/>
      <c r="GI347" s="144"/>
      <c r="GJ347" s="144"/>
      <c r="GK347" s="144"/>
      <c r="GL347" s="144"/>
      <c r="GM347" s="144"/>
      <c r="GN347" s="144"/>
      <c r="GO347" s="144"/>
      <c r="GP347" s="144"/>
      <c r="GQ347" s="144"/>
      <c r="GR347" s="144"/>
      <c r="GS347" s="144"/>
      <c r="GT347" s="144"/>
      <c r="GU347" s="144"/>
      <c r="GV347" s="144"/>
      <c r="GW347" s="144"/>
      <c r="GX347" s="144"/>
      <c r="GY347" s="144"/>
      <c r="GZ347" s="144"/>
      <c r="HA347" s="144"/>
      <c r="HB347" s="144"/>
      <c r="HC347" s="144"/>
      <c r="HD347" s="144"/>
      <c r="HE347" s="144"/>
      <c r="HF347" s="144"/>
      <c r="HG347" s="144"/>
      <c r="HH347" s="144"/>
      <c r="HI347" s="144"/>
      <c r="HJ347" s="144"/>
      <c r="HK347" s="144"/>
      <c r="HL347" s="144"/>
      <c r="HM347" s="144"/>
      <c r="HN347" s="144"/>
      <c r="HO347" s="144"/>
      <c r="HP347" s="144"/>
      <c r="HQ347" s="144"/>
      <c r="HR347" s="144"/>
      <c r="HS347" s="144"/>
      <c r="HT347" s="144"/>
      <c r="HU347" s="144"/>
      <c r="HV347" s="144"/>
      <c r="HW347" s="144"/>
      <c r="HX347" s="144"/>
      <c r="HY347" s="144"/>
      <c r="HZ347" s="144"/>
      <c r="IA347" s="144"/>
      <c r="IB347" s="144"/>
      <c r="IC347" s="144"/>
      <c r="ID347" s="144"/>
      <c r="IE347" s="144"/>
      <c r="IF347" s="144"/>
      <c r="IG347" s="144"/>
      <c r="IH347" s="144"/>
      <c r="II347" s="144"/>
      <c r="IJ347" s="144"/>
      <c r="IK347" s="144"/>
      <c r="IL347" s="144"/>
      <c r="IM347" s="144"/>
      <c r="IN347" s="144"/>
      <c r="IO347" s="144"/>
      <c r="IP347" s="144"/>
      <c r="IQ347" s="144"/>
      <c r="IR347" s="144"/>
      <c r="IS347" s="144"/>
      <c r="IT347" s="144"/>
      <c r="IU347" s="144"/>
      <c r="IV347" s="144"/>
    </row>
    <row r="348" spans="1:256" hidden="1">
      <c r="A348" s="628"/>
      <c r="B348" s="631"/>
      <c r="C348" s="174" t="s">
        <v>1</v>
      </c>
      <c r="D348" s="176">
        <f t="shared" si="144"/>
        <v>0</v>
      </c>
      <c r="E348" s="177">
        <f t="shared" si="145"/>
        <v>0</v>
      </c>
      <c r="F348" s="177">
        <f t="shared" si="146"/>
        <v>0</v>
      </c>
      <c r="G348" s="177"/>
      <c r="H348" s="177"/>
      <c r="I348" s="177"/>
      <c r="J348" s="177"/>
      <c r="K348" s="177"/>
      <c r="L348" s="177"/>
      <c r="M348" s="177">
        <f t="shared" si="148"/>
        <v>0</v>
      </c>
      <c r="N348" s="177"/>
      <c r="O348" s="177"/>
      <c r="P348" s="177"/>
      <c r="Q348" s="178"/>
      <c r="R348" s="178"/>
      <c r="S348" s="178"/>
      <c r="T348" s="178"/>
      <c r="U348" s="178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4"/>
      <c r="BJ348" s="144"/>
      <c r="BK348" s="144"/>
      <c r="BL348" s="144"/>
      <c r="BM348" s="144"/>
      <c r="BN348" s="144"/>
      <c r="BO348" s="144"/>
      <c r="BP348" s="144"/>
      <c r="BQ348" s="144"/>
      <c r="BR348" s="144"/>
      <c r="BS348" s="144"/>
      <c r="BT348" s="144"/>
      <c r="BU348" s="144"/>
      <c r="BV348" s="144"/>
      <c r="BW348" s="144"/>
      <c r="BX348" s="144"/>
      <c r="BY348" s="144"/>
      <c r="BZ348" s="144"/>
      <c r="CA348" s="144"/>
      <c r="CB348" s="144"/>
      <c r="CC348" s="144"/>
      <c r="CD348" s="144"/>
      <c r="CE348" s="144"/>
      <c r="CF348" s="144"/>
      <c r="CG348" s="144"/>
      <c r="CH348" s="144"/>
      <c r="CI348" s="144"/>
      <c r="CJ348" s="144"/>
      <c r="CK348" s="144"/>
      <c r="CL348" s="144"/>
      <c r="CM348" s="144"/>
      <c r="CN348" s="144"/>
      <c r="CO348" s="144"/>
      <c r="CP348" s="144"/>
      <c r="CQ348" s="144"/>
      <c r="CR348" s="144"/>
      <c r="CS348" s="144"/>
      <c r="CT348" s="144"/>
      <c r="CU348" s="144"/>
      <c r="CV348" s="144"/>
      <c r="CW348" s="144"/>
      <c r="CX348" s="144"/>
      <c r="CY348" s="144"/>
      <c r="CZ348" s="144"/>
      <c r="DA348" s="144"/>
      <c r="DB348" s="144"/>
      <c r="DC348" s="144"/>
      <c r="DD348" s="144"/>
      <c r="DE348" s="144"/>
      <c r="DF348" s="144"/>
      <c r="DG348" s="144"/>
      <c r="DH348" s="144"/>
      <c r="DI348" s="144"/>
      <c r="DJ348" s="144"/>
      <c r="DK348" s="144"/>
      <c r="DL348" s="144"/>
      <c r="DM348" s="144"/>
      <c r="DN348" s="144"/>
      <c r="DO348" s="144"/>
      <c r="DP348" s="144"/>
      <c r="DQ348" s="144"/>
      <c r="DR348" s="144"/>
      <c r="DS348" s="144"/>
      <c r="DT348" s="144"/>
      <c r="DU348" s="144"/>
      <c r="DV348" s="144"/>
      <c r="DW348" s="144"/>
      <c r="DX348" s="144"/>
      <c r="DY348" s="144"/>
      <c r="DZ348" s="144"/>
      <c r="EA348" s="144"/>
      <c r="EB348" s="144"/>
      <c r="EC348" s="144"/>
      <c r="ED348" s="144"/>
      <c r="EE348" s="144"/>
      <c r="EF348" s="144"/>
      <c r="EG348" s="144"/>
      <c r="EH348" s="144"/>
      <c r="EI348" s="144"/>
      <c r="EJ348" s="144"/>
      <c r="EK348" s="144"/>
      <c r="EL348" s="144"/>
      <c r="EM348" s="144"/>
      <c r="EN348" s="144"/>
      <c r="EO348" s="144"/>
      <c r="EP348" s="144"/>
      <c r="EQ348" s="144"/>
      <c r="ER348" s="144"/>
      <c r="ES348" s="144"/>
      <c r="ET348" s="144"/>
      <c r="EU348" s="144"/>
      <c r="EV348" s="144"/>
      <c r="EW348" s="144"/>
      <c r="EX348" s="144"/>
      <c r="EY348" s="144"/>
      <c r="EZ348" s="144"/>
      <c r="FA348" s="144"/>
      <c r="FB348" s="144"/>
      <c r="FC348" s="144"/>
      <c r="FD348" s="144"/>
      <c r="FE348" s="144"/>
      <c r="FF348" s="144"/>
      <c r="FG348" s="144"/>
      <c r="FH348" s="144"/>
      <c r="FI348" s="144"/>
      <c r="FJ348" s="144"/>
      <c r="FK348" s="144"/>
      <c r="FL348" s="144"/>
      <c r="FM348" s="144"/>
      <c r="FN348" s="144"/>
      <c r="FO348" s="144"/>
      <c r="FP348" s="144"/>
      <c r="FQ348" s="144"/>
      <c r="FR348" s="144"/>
      <c r="FS348" s="144"/>
      <c r="FT348" s="144"/>
      <c r="FU348" s="144"/>
      <c r="FV348" s="144"/>
      <c r="FW348" s="144"/>
      <c r="FX348" s="144"/>
      <c r="FY348" s="144"/>
      <c r="FZ348" s="144"/>
      <c r="GA348" s="144"/>
      <c r="GB348" s="144"/>
      <c r="GC348" s="144"/>
      <c r="GD348" s="144"/>
      <c r="GE348" s="144"/>
      <c r="GF348" s="144"/>
      <c r="GG348" s="144"/>
      <c r="GH348" s="144"/>
      <c r="GI348" s="144"/>
      <c r="GJ348" s="144"/>
      <c r="GK348" s="144"/>
      <c r="GL348" s="144"/>
      <c r="GM348" s="144"/>
      <c r="GN348" s="144"/>
      <c r="GO348" s="144"/>
      <c r="GP348" s="144"/>
      <c r="GQ348" s="144"/>
      <c r="GR348" s="144"/>
      <c r="GS348" s="144"/>
      <c r="GT348" s="144"/>
      <c r="GU348" s="144"/>
      <c r="GV348" s="144"/>
      <c r="GW348" s="144"/>
      <c r="GX348" s="144"/>
      <c r="GY348" s="144"/>
      <c r="GZ348" s="144"/>
      <c r="HA348" s="144"/>
      <c r="HB348" s="144"/>
      <c r="HC348" s="144"/>
      <c r="HD348" s="144"/>
      <c r="HE348" s="144"/>
      <c r="HF348" s="144"/>
      <c r="HG348" s="144"/>
      <c r="HH348" s="144"/>
      <c r="HI348" s="144"/>
      <c r="HJ348" s="144"/>
      <c r="HK348" s="144"/>
      <c r="HL348" s="144"/>
      <c r="HM348" s="144"/>
      <c r="HN348" s="144"/>
      <c r="HO348" s="144"/>
      <c r="HP348" s="144"/>
      <c r="HQ348" s="144"/>
      <c r="HR348" s="144"/>
      <c r="HS348" s="144"/>
      <c r="HT348" s="144"/>
      <c r="HU348" s="144"/>
      <c r="HV348" s="144"/>
      <c r="HW348" s="144"/>
      <c r="HX348" s="144"/>
      <c r="HY348" s="144"/>
      <c r="HZ348" s="144"/>
      <c r="IA348" s="144"/>
      <c r="IB348" s="144"/>
      <c r="IC348" s="144"/>
      <c r="ID348" s="144"/>
      <c r="IE348" s="144"/>
      <c r="IF348" s="144"/>
      <c r="IG348" s="144"/>
      <c r="IH348" s="144"/>
      <c r="II348" s="144"/>
      <c r="IJ348" s="144"/>
      <c r="IK348" s="144"/>
      <c r="IL348" s="144"/>
      <c r="IM348" s="144"/>
      <c r="IN348" s="144"/>
      <c r="IO348" s="144"/>
      <c r="IP348" s="144"/>
      <c r="IQ348" s="144"/>
      <c r="IR348" s="144"/>
      <c r="IS348" s="144"/>
      <c r="IT348" s="144"/>
      <c r="IU348" s="144"/>
      <c r="IV348" s="144"/>
    </row>
    <row r="349" spans="1:256" hidden="1">
      <c r="A349" s="629"/>
      <c r="B349" s="632"/>
      <c r="C349" s="174" t="s">
        <v>2</v>
      </c>
      <c r="D349" s="176">
        <f>D347+D348</f>
        <v>261950</v>
      </c>
      <c r="E349" s="177">
        <f t="shared" ref="E349:P349" si="150">E347+E348</f>
        <v>261950</v>
      </c>
      <c r="F349" s="177">
        <f t="shared" si="150"/>
        <v>261950</v>
      </c>
      <c r="G349" s="177">
        <f t="shared" si="150"/>
        <v>0</v>
      </c>
      <c r="H349" s="177">
        <f t="shared" si="150"/>
        <v>261950</v>
      </c>
      <c r="I349" s="177">
        <f t="shared" si="150"/>
        <v>0</v>
      </c>
      <c r="J349" s="177">
        <f t="shared" si="150"/>
        <v>0</v>
      </c>
      <c r="K349" s="177">
        <f t="shared" si="150"/>
        <v>0</v>
      </c>
      <c r="L349" s="177">
        <f t="shared" si="150"/>
        <v>0</v>
      </c>
      <c r="M349" s="177">
        <f t="shared" si="150"/>
        <v>0</v>
      </c>
      <c r="N349" s="177">
        <f t="shared" si="150"/>
        <v>0</v>
      </c>
      <c r="O349" s="177">
        <f t="shared" si="150"/>
        <v>0</v>
      </c>
      <c r="P349" s="177">
        <f t="shared" si="150"/>
        <v>0</v>
      </c>
      <c r="Q349" s="178"/>
      <c r="R349" s="178"/>
      <c r="S349" s="178"/>
      <c r="T349" s="178"/>
      <c r="U349" s="178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4"/>
      <c r="BJ349" s="144"/>
      <c r="BK349" s="144"/>
      <c r="BL349" s="144"/>
      <c r="BM349" s="144"/>
      <c r="BN349" s="144"/>
      <c r="BO349" s="144"/>
      <c r="BP349" s="144"/>
      <c r="BQ349" s="144"/>
      <c r="BR349" s="144"/>
      <c r="BS349" s="144"/>
      <c r="BT349" s="144"/>
      <c r="BU349" s="144"/>
      <c r="BV349" s="144"/>
      <c r="BW349" s="144"/>
      <c r="BX349" s="144"/>
      <c r="BY349" s="144"/>
      <c r="BZ349" s="144"/>
      <c r="CA349" s="144"/>
      <c r="CB349" s="144"/>
      <c r="CC349" s="144"/>
      <c r="CD349" s="144"/>
      <c r="CE349" s="144"/>
      <c r="CF349" s="144"/>
      <c r="CG349" s="144"/>
      <c r="CH349" s="144"/>
      <c r="CI349" s="144"/>
      <c r="CJ349" s="144"/>
      <c r="CK349" s="144"/>
      <c r="CL349" s="144"/>
      <c r="CM349" s="144"/>
      <c r="CN349" s="144"/>
      <c r="CO349" s="144"/>
      <c r="CP349" s="144"/>
      <c r="CQ349" s="144"/>
      <c r="CR349" s="144"/>
      <c r="CS349" s="144"/>
      <c r="CT349" s="144"/>
      <c r="CU349" s="144"/>
      <c r="CV349" s="144"/>
      <c r="CW349" s="144"/>
      <c r="CX349" s="144"/>
      <c r="CY349" s="144"/>
      <c r="CZ349" s="144"/>
      <c r="DA349" s="144"/>
      <c r="DB349" s="144"/>
      <c r="DC349" s="144"/>
      <c r="DD349" s="144"/>
      <c r="DE349" s="144"/>
      <c r="DF349" s="144"/>
      <c r="DG349" s="144"/>
      <c r="DH349" s="144"/>
      <c r="DI349" s="144"/>
      <c r="DJ349" s="144"/>
      <c r="DK349" s="144"/>
      <c r="DL349" s="144"/>
      <c r="DM349" s="144"/>
      <c r="DN349" s="144"/>
      <c r="DO349" s="144"/>
      <c r="DP349" s="144"/>
      <c r="DQ349" s="144"/>
      <c r="DR349" s="144"/>
      <c r="DS349" s="144"/>
      <c r="DT349" s="144"/>
      <c r="DU349" s="144"/>
      <c r="DV349" s="144"/>
      <c r="DW349" s="144"/>
      <c r="DX349" s="144"/>
      <c r="DY349" s="144"/>
      <c r="DZ349" s="144"/>
      <c r="EA349" s="144"/>
      <c r="EB349" s="144"/>
      <c r="EC349" s="144"/>
      <c r="ED349" s="144"/>
      <c r="EE349" s="144"/>
      <c r="EF349" s="144"/>
      <c r="EG349" s="144"/>
      <c r="EH349" s="144"/>
      <c r="EI349" s="144"/>
      <c r="EJ349" s="144"/>
      <c r="EK349" s="144"/>
      <c r="EL349" s="144"/>
      <c r="EM349" s="144"/>
      <c r="EN349" s="144"/>
      <c r="EO349" s="144"/>
      <c r="EP349" s="144"/>
      <c r="EQ349" s="144"/>
      <c r="ER349" s="144"/>
      <c r="ES349" s="144"/>
      <c r="ET349" s="144"/>
      <c r="EU349" s="144"/>
      <c r="EV349" s="144"/>
      <c r="EW349" s="144"/>
      <c r="EX349" s="144"/>
      <c r="EY349" s="144"/>
      <c r="EZ349" s="144"/>
      <c r="FA349" s="144"/>
      <c r="FB349" s="144"/>
      <c r="FC349" s="144"/>
      <c r="FD349" s="144"/>
      <c r="FE349" s="144"/>
      <c r="FF349" s="144"/>
      <c r="FG349" s="144"/>
      <c r="FH349" s="144"/>
      <c r="FI349" s="144"/>
      <c r="FJ349" s="144"/>
      <c r="FK349" s="144"/>
      <c r="FL349" s="144"/>
      <c r="FM349" s="144"/>
      <c r="FN349" s="144"/>
      <c r="FO349" s="144"/>
      <c r="FP349" s="144"/>
      <c r="FQ349" s="144"/>
      <c r="FR349" s="144"/>
      <c r="FS349" s="144"/>
      <c r="FT349" s="144"/>
      <c r="FU349" s="144"/>
      <c r="FV349" s="144"/>
      <c r="FW349" s="144"/>
      <c r="FX349" s="144"/>
      <c r="FY349" s="144"/>
      <c r="FZ349" s="144"/>
      <c r="GA349" s="144"/>
      <c r="GB349" s="144"/>
      <c r="GC349" s="144"/>
      <c r="GD349" s="144"/>
      <c r="GE349" s="144"/>
      <c r="GF349" s="144"/>
      <c r="GG349" s="144"/>
      <c r="GH349" s="144"/>
      <c r="GI349" s="144"/>
      <c r="GJ349" s="144"/>
      <c r="GK349" s="144"/>
      <c r="GL349" s="144"/>
      <c r="GM349" s="144"/>
      <c r="GN349" s="144"/>
      <c r="GO349" s="144"/>
      <c r="GP349" s="144"/>
      <c r="GQ349" s="144"/>
      <c r="GR349" s="144"/>
      <c r="GS349" s="144"/>
      <c r="GT349" s="144"/>
      <c r="GU349" s="144"/>
      <c r="GV349" s="144"/>
      <c r="GW349" s="144"/>
      <c r="GX349" s="144"/>
      <c r="GY349" s="144"/>
      <c r="GZ349" s="144"/>
      <c r="HA349" s="144"/>
      <c r="HB349" s="144"/>
      <c r="HC349" s="144"/>
      <c r="HD349" s="144"/>
      <c r="HE349" s="144"/>
      <c r="HF349" s="144"/>
      <c r="HG349" s="144"/>
      <c r="HH349" s="144"/>
      <c r="HI349" s="144"/>
      <c r="HJ349" s="144"/>
      <c r="HK349" s="144"/>
      <c r="HL349" s="144"/>
      <c r="HM349" s="144"/>
      <c r="HN349" s="144"/>
      <c r="HO349" s="144"/>
      <c r="HP349" s="144"/>
      <c r="HQ349" s="144"/>
      <c r="HR349" s="144"/>
      <c r="HS349" s="144"/>
      <c r="HT349" s="144"/>
      <c r="HU349" s="144"/>
      <c r="HV349" s="144"/>
      <c r="HW349" s="144"/>
      <c r="HX349" s="144"/>
      <c r="HY349" s="144"/>
      <c r="HZ349" s="144"/>
      <c r="IA349" s="144"/>
      <c r="IB349" s="144"/>
      <c r="IC349" s="144"/>
      <c r="ID349" s="144"/>
      <c r="IE349" s="144"/>
      <c r="IF349" s="144"/>
      <c r="IG349" s="144"/>
      <c r="IH349" s="144"/>
      <c r="II349" s="144"/>
      <c r="IJ349" s="144"/>
      <c r="IK349" s="144"/>
      <c r="IL349" s="144"/>
      <c r="IM349" s="144"/>
      <c r="IN349" s="144"/>
      <c r="IO349" s="144"/>
      <c r="IP349" s="144"/>
      <c r="IQ349" s="144"/>
      <c r="IR349" s="144"/>
      <c r="IS349" s="144"/>
      <c r="IT349" s="144"/>
      <c r="IU349" s="144"/>
      <c r="IV349" s="144"/>
    </row>
    <row r="350" spans="1:256" hidden="1">
      <c r="A350" s="627" t="s">
        <v>277</v>
      </c>
      <c r="B350" s="645" t="s">
        <v>278</v>
      </c>
      <c r="C350" s="174" t="s">
        <v>0</v>
      </c>
      <c r="D350" s="166">
        <f>E350+M350</f>
        <v>37802</v>
      </c>
      <c r="E350" s="167">
        <f>F350+I350+J350+K350+L350</f>
        <v>3186</v>
      </c>
      <c r="F350" s="167">
        <f>G350+H350</f>
        <v>0</v>
      </c>
      <c r="G350" s="167">
        <v>0</v>
      </c>
      <c r="H350" s="167">
        <v>0</v>
      </c>
      <c r="I350" s="167">
        <v>0</v>
      </c>
      <c r="J350" s="167">
        <v>0</v>
      </c>
      <c r="K350" s="167">
        <v>3186</v>
      </c>
      <c r="L350" s="167">
        <v>0</v>
      </c>
      <c r="M350" s="167">
        <f>N350+P350</f>
        <v>34616</v>
      </c>
      <c r="N350" s="167">
        <v>34616</v>
      </c>
      <c r="O350" s="167">
        <v>34616</v>
      </c>
      <c r="P350" s="167">
        <v>0</v>
      </c>
      <c r="Q350" s="168"/>
      <c r="R350" s="168"/>
      <c r="S350" s="168"/>
      <c r="T350" s="168"/>
      <c r="U350" s="168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  <c r="AU350" s="159"/>
      <c r="AV350" s="159"/>
      <c r="AW350" s="159"/>
      <c r="AX350" s="159"/>
      <c r="AY350" s="159"/>
      <c r="AZ350" s="159"/>
      <c r="BA350" s="159"/>
      <c r="BB350" s="159"/>
      <c r="BC350" s="159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  <c r="BZ350" s="159"/>
      <c r="CA350" s="159"/>
      <c r="CB350" s="159"/>
      <c r="CC350" s="159"/>
      <c r="CD350" s="159"/>
      <c r="CE350" s="159"/>
      <c r="CF350" s="159"/>
      <c r="CG350" s="159"/>
      <c r="CH350" s="159"/>
      <c r="CI350" s="159"/>
      <c r="CJ350" s="159"/>
      <c r="CK350" s="159"/>
      <c r="CL350" s="159"/>
      <c r="CM350" s="159"/>
      <c r="CN350" s="159"/>
      <c r="CO350" s="159"/>
      <c r="CP350" s="159"/>
      <c r="CQ350" s="159"/>
      <c r="CR350" s="159"/>
      <c r="CS350" s="159"/>
      <c r="CT350" s="159"/>
      <c r="CU350" s="159"/>
      <c r="CV350" s="159"/>
      <c r="CW350" s="159"/>
      <c r="CX350" s="159"/>
      <c r="CY350" s="159"/>
      <c r="CZ350" s="159"/>
      <c r="DA350" s="159"/>
      <c r="DB350" s="159"/>
      <c r="DC350" s="159"/>
      <c r="DD350" s="159"/>
      <c r="DE350" s="159"/>
      <c r="DF350" s="159"/>
      <c r="DG350" s="159"/>
      <c r="DH350" s="159"/>
      <c r="DI350" s="159"/>
      <c r="DJ350" s="159"/>
      <c r="DK350" s="159"/>
      <c r="DL350" s="159"/>
      <c r="DM350" s="159"/>
      <c r="DN350" s="159"/>
      <c r="DO350" s="159"/>
      <c r="DP350" s="159"/>
      <c r="DQ350" s="159"/>
      <c r="DR350" s="159"/>
      <c r="DS350" s="159"/>
      <c r="DT350" s="159"/>
      <c r="DU350" s="159"/>
      <c r="DV350" s="159"/>
      <c r="DW350" s="159"/>
      <c r="DX350" s="159"/>
      <c r="DY350" s="159"/>
      <c r="DZ350" s="159"/>
      <c r="EA350" s="159"/>
      <c r="EB350" s="159"/>
      <c r="EC350" s="159"/>
      <c r="ED350" s="159"/>
      <c r="EE350" s="159"/>
      <c r="EF350" s="159"/>
      <c r="EG350" s="159"/>
      <c r="EH350" s="159"/>
      <c r="EI350" s="159"/>
      <c r="EJ350" s="159"/>
      <c r="EK350" s="159"/>
      <c r="EL350" s="159"/>
      <c r="EM350" s="159"/>
      <c r="EN350" s="159"/>
      <c r="EO350" s="159"/>
      <c r="EP350" s="159"/>
      <c r="EQ350" s="159"/>
      <c r="ER350" s="159"/>
      <c r="ES350" s="159"/>
      <c r="ET350" s="159"/>
      <c r="EU350" s="159"/>
      <c r="EV350" s="159"/>
      <c r="EW350" s="159"/>
      <c r="EX350" s="159"/>
      <c r="EY350" s="159"/>
      <c r="EZ350" s="159"/>
      <c r="FA350" s="159"/>
      <c r="FB350" s="159"/>
      <c r="FC350" s="159"/>
      <c r="FD350" s="159"/>
      <c r="FE350" s="159"/>
      <c r="FF350" s="159"/>
      <c r="FG350" s="159"/>
      <c r="FH350" s="159"/>
      <c r="FI350" s="159"/>
      <c r="FJ350" s="159"/>
      <c r="FK350" s="159"/>
      <c r="FL350" s="159"/>
      <c r="FM350" s="159"/>
      <c r="FN350" s="159"/>
      <c r="FO350" s="159"/>
      <c r="FP350" s="159"/>
      <c r="FQ350" s="159"/>
      <c r="FR350" s="159"/>
      <c r="FS350" s="159"/>
      <c r="FT350" s="159"/>
      <c r="FU350" s="159"/>
      <c r="FV350" s="159"/>
      <c r="FW350" s="159"/>
      <c r="FX350" s="159"/>
      <c r="FY350" s="159"/>
      <c r="FZ350" s="159"/>
      <c r="GA350" s="159"/>
      <c r="GB350" s="159"/>
      <c r="GC350" s="159"/>
      <c r="GD350" s="159"/>
      <c r="GE350" s="159"/>
      <c r="GF350" s="159"/>
      <c r="GG350" s="159"/>
      <c r="GH350" s="159"/>
      <c r="GI350" s="159"/>
      <c r="GJ350" s="159"/>
      <c r="GK350" s="159"/>
      <c r="GL350" s="159"/>
      <c r="GM350" s="159"/>
      <c r="GN350" s="159"/>
      <c r="GO350" s="159"/>
      <c r="GP350" s="159"/>
      <c r="GQ350" s="159"/>
      <c r="GR350" s="159"/>
      <c r="GS350" s="159"/>
      <c r="GT350" s="159"/>
      <c r="GU350" s="159"/>
      <c r="GV350" s="159"/>
      <c r="GW350" s="159"/>
      <c r="GX350" s="159"/>
      <c r="GY350" s="159"/>
      <c r="GZ350" s="159"/>
      <c r="HA350" s="159"/>
      <c r="HB350" s="159"/>
      <c r="HC350" s="159"/>
      <c r="HD350" s="159"/>
      <c r="HE350" s="159"/>
      <c r="HF350" s="159"/>
      <c r="HG350" s="159"/>
      <c r="HH350" s="159"/>
      <c r="HI350" s="159"/>
      <c r="HJ350" s="159"/>
      <c r="HK350" s="159"/>
      <c r="HL350" s="159"/>
      <c r="HM350" s="159"/>
      <c r="HN350" s="159"/>
      <c r="HO350" s="159"/>
      <c r="HP350" s="159"/>
      <c r="HQ350" s="159"/>
      <c r="HR350" s="159"/>
      <c r="HS350" s="159"/>
      <c r="HT350" s="159"/>
      <c r="HU350" s="159"/>
      <c r="HV350" s="159"/>
      <c r="HW350" s="159"/>
      <c r="HX350" s="159"/>
      <c r="HY350" s="159"/>
      <c r="HZ350" s="159"/>
      <c r="IA350" s="159"/>
      <c r="IB350" s="159"/>
      <c r="IC350" s="159"/>
      <c r="ID350" s="159"/>
      <c r="IE350" s="159"/>
      <c r="IF350" s="159"/>
      <c r="IG350" s="159"/>
      <c r="IH350" s="159"/>
      <c r="II350" s="159"/>
      <c r="IJ350" s="159"/>
      <c r="IK350" s="159"/>
      <c r="IL350" s="159"/>
      <c r="IM350" s="159"/>
      <c r="IN350" s="159"/>
      <c r="IO350" s="159"/>
      <c r="IP350" s="159"/>
      <c r="IQ350" s="159"/>
      <c r="IR350" s="159"/>
      <c r="IS350" s="159"/>
      <c r="IT350" s="159"/>
      <c r="IU350" s="159"/>
      <c r="IV350" s="159"/>
    </row>
    <row r="351" spans="1:256" hidden="1">
      <c r="A351" s="628"/>
      <c r="B351" s="646"/>
      <c r="C351" s="174" t="s">
        <v>1</v>
      </c>
      <c r="D351" s="166">
        <f>E351+M351</f>
        <v>0</v>
      </c>
      <c r="E351" s="167">
        <f>F351+I351+J351+K351+L351</f>
        <v>0</v>
      </c>
      <c r="F351" s="167">
        <f>G351+H351</f>
        <v>0</v>
      </c>
      <c r="G351" s="167"/>
      <c r="H351" s="167"/>
      <c r="I351" s="167"/>
      <c r="J351" s="167"/>
      <c r="K351" s="167"/>
      <c r="L351" s="167"/>
      <c r="M351" s="167">
        <f>N351+P351</f>
        <v>0</v>
      </c>
      <c r="N351" s="167"/>
      <c r="O351" s="167"/>
      <c r="P351" s="167"/>
      <c r="Q351" s="168"/>
      <c r="R351" s="168"/>
      <c r="S351" s="168"/>
      <c r="T351" s="168"/>
      <c r="U351" s="168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  <c r="BZ351" s="159"/>
      <c r="CA351" s="159"/>
      <c r="CB351" s="159"/>
      <c r="CC351" s="159"/>
      <c r="CD351" s="159"/>
      <c r="CE351" s="159"/>
      <c r="CF351" s="159"/>
      <c r="CG351" s="159"/>
      <c r="CH351" s="159"/>
      <c r="CI351" s="159"/>
      <c r="CJ351" s="159"/>
      <c r="CK351" s="159"/>
      <c r="CL351" s="159"/>
      <c r="CM351" s="159"/>
      <c r="CN351" s="159"/>
      <c r="CO351" s="159"/>
      <c r="CP351" s="159"/>
      <c r="CQ351" s="159"/>
      <c r="CR351" s="159"/>
      <c r="CS351" s="159"/>
      <c r="CT351" s="159"/>
      <c r="CU351" s="159"/>
      <c r="CV351" s="159"/>
      <c r="CW351" s="159"/>
      <c r="CX351" s="159"/>
      <c r="CY351" s="159"/>
      <c r="CZ351" s="159"/>
      <c r="DA351" s="159"/>
      <c r="DB351" s="159"/>
      <c r="DC351" s="159"/>
      <c r="DD351" s="159"/>
      <c r="DE351" s="159"/>
      <c r="DF351" s="159"/>
      <c r="DG351" s="159"/>
      <c r="DH351" s="159"/>
      <c r="DI351" s="159"/>
      <c r="DJ351" s="159"/>
      <c r="DK351" s="159"/>
      <c r="DL351" s="159"/>
      <c r="DM351" s="159"/>
      <c r="DN351" s="159"/>
      <c r="DO351" s="159"/>
      <c r="DP351" s="159"/>
      <c r="DQ351" s="159"/>
      <c r="DR351" s="159"/>
      <c r="DS351" s="159"/>
      <c r="DT351" s="159"/>
      <c r="DU351" s="159"/>
      <c r="DV351" s="159"/>
      <c r="DW351" s="159"/>
      <c r="DX351" s="159"/>
      <c r="DY351" s="159"/>
      <c r="DZ351" s="159"/>
      <c r="EA351" s="159"/>
      <c r="EB351" s="159"/>
      <c r="EC351" s="159"/>
      <c r="ED351" s="159"/>
      <c r="EE351" s="159"/>
      <c r="EF351" s="159"/>
      <c r="EG351" s="159"/>
      <c r="EH351" s="159"/>
      <c r="EI351" s="159"/>
      <c r="EJ351" s="159"/>
      <c r="EK351" s="159"/>
      <c r="EL351" s="159"/>
      <c r="EM351" s="159"/>
      <c r="EN351" s="159"/>
      <c r="EO351" s="159"/>
      <c r="EP351" s="159"/>
      <c r="EQ351" s="159"/>
      <c r="ER351" s="159"/>
      <c r="ES351" s="159"/>
      <c r="ET351" s="159"/>
      <c r="EU351" s="159"/>
      <c r="EV351" s="159"/>
      <c r="EW351" s="159"/>
      <c r="EX351" s="159"/>
      <c r="EY351" s="159"/>
      <c r="EZ351" s="159"/>
      <c r="FA351" s="159"/>
      <c r="FB351" s="159"/>
      <c r="FC351" s="159"/>
      <c r="FD351" s="159"/>
      <c r="FE351" s="159"/>
      <c r="FF351" s="159"/>
      <c r="FG351" s="159"/>
      <c r="FH351" s="159"/>
      <c r="FI351" s="159"/>
      <c r="FJ351" s="159"/>
      <c r="FK351" s="159"/>
      <c r="FL351" s="159"/>
      <c r="FM351" s="159"/>
      <c r="FN351" s="159"/>
      <c r="FO351" s="159"/>
      <c r="FP351" s="159"/>
      <c r="FQ351" s="159"/>
      <c r="FR351" s="159"/>
      <c r="FS351" s="159"/>
      <c r="FT351" s="159"/>
      <c r="FU351" s="159"/>
      <c r="FV351" s="159"/>
      <c r="FW351" s="159"/>
      <c r="FX351" s="159"/>
      <c r="FY351" s="159"/>
      <c r="FZ351" s="159"/>
      <c r="GA351" s="159"/>
      <c r="GB351" s="159"/>
      <c r="GC351" s="159"/>
      <c r="GD351" s="159"/>
      <c r="GE351" s="159"/>
      <c r="GF351" s="159"/>
      <c r="GG351" s="159"/>
      <c r="GH351" s="159"/>
      <c r="GI351" s="159"/>
      <c r="GJ351" s="159"/>
      <c r="GK351" s="159"/>
      <c r="GL351" s="159"/>
      <c r="GM351" s="159"/>
      <c r="GN351" s="159"/>
      <c r="GO351" s="159"/>
      <c r="GP351" s="159"/>
      <c r="GQ351" s="159"/>
      <c r="GR351" s="159"/>
      <c r="GS351" s="159"/>
      <c r="GT351" s="159"/>
      <c r="GU351" s="159"/>
      <c r="GV351" s="159"/>
      <c r="GW351" s="159"/>
      <c r="GX351" s="159"/>
      <c r="GY351" s="159"/>
      <c r="GZ351" s="159"/>
      <c r="HA351" s="159"/>
      <c r="HB351" s="159"/>
      <c r="HC351" s="159"/>
      <c r="HD351" s="159"/>
      <c r="HE351" s="159"/>
      <c r="HF351" s="159"/>
      <c r="HG351" s="159"/>
      <c r="HH351" s="159"/>
      <c r="HI351" s="159"/>
      <c r="HJ351" s="159"/>
      <c r="HK351" s="159"/>
      <c r="HL351" s="159"/>
      <c r="HM351" s="159"/>
      <c r="HN351" s="159"/>
      <c r="HO351" s="159"/>
      <c r="HP351" s="159"/>
      <c r="HQ351" s="159"/>
      <c r="HR351" s="159"/>
      <c r="HS351" s="159"/>
      <c r="HT351" s="159"/>
      <c r="HU351" s="159"/>
      <c r="HV351" s="159"/>
      <c r="HW351" s="159"/>
      <c r="HX351" s="159"/>
      <c r="HY351" s="159"/>
      <c r="HZ351" s="159"/>
      <c r="IA351" s="159"/>
      <c r="IB351" s="159"/>
      <c r="IC351" s="159"/>
      <c r="ID351" s="159"/>
      <c r="IE351" s="159"/>
      <c r="IF351" s="159"/>
      <c r="IG351" s="159"/>
      <c r="IH351" s="159"/>
      <c r="II351" s="159"/>
      <c r="IJ351" s="159"/>
      <c r="IK351" s="159"/>
      <c r="IL351" s="159"/>
      <c r="IM351" s="159"/>
      <c r="IN351" s="159"/>
      <c r="IO351" s="159"/>
      <c r="IP351" s="159"/>
      <c r="IQ351" s="159"/>
      <c r="IR351" s="159"/>
      <c r="IS351" s="159"/>
      <c r="IT351" s="159"/>
      <c r="IU351" s="159"/>
      <c r="IV351" s="159"/>
    </row>
    <row r="352" spans="1:256" hidden="1">
      <c r="A352" s="629"/>
      <c r="B352" s="647"/>
      <c r="C352" s="174" t="s">
        <v>2</v>
      </c>
      <c r="D352" s="166">
        <f>D350+D351</f>
        <v>37802</v>
      </c>
      <c r="E352" s="167">
        <f t="shared" ref="E352:P352" si="151">E350+E351</f>
        <v>3186</v>
      </c>
      <c r="F352" s="167">
        <f t="shared" si="151"/>
        <v>0</v>
      </c>
      <c r="G352" s="167">
        <f t="shared" si="151"/>
        <v>0</v>
      </c>
      <c r="H352" s="167">
        <f t="shared" si="151"/>
        <v>0</v>
      </c>
      <c r="I352" s="167">
        <f t="shared" si="151"/>
        <v>0</v>
      </c>
      <c r="J352" s="167">
        <f t="shared" si="151"/>
        <v>0</v>
      </c>
      <c r="K352" s="167">
        <f t="shared" si="151"/>
        <v>3186</v>
      </c>
      <c r="L352" s="167">
        <f t="shared" si="151"/>
        <v>0</v>
      </c>
      <c r="M352" s="167">
        <f t="shared" si="151"/>
        <v>34616</v>
      </c>
      <c r="N352" s="167">
        <f t="shared" si="151"/>
        <v>34616</v>
      </c>
      <c r="O352" s="167">
        <f t="shared" si="151"/>
        <v>34616</v>
      </c>
      <c r="P352" s="167">
        <f t="shared" si="151"/>
        <v>0</v>
      </c>
      <c r="Q352" s="168"/>
      <c r="R352" s="168"/>
      <c r="S352" s="168"/>
      <c r="T352" s="168"/>
      <c r="U352" s="168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  <c r="AU352" s="159"/>
      <c r="AV352" s="159"/>
      <c r="AW352" s="159"/>
      <c r="AX352" s="159"/>
      <c r="AY352" s="159"/>
      <c r="AZ352" s="159"/>
      <c r="BA352" s="159"/>
      <c r="BB352" s="159"/>
      <c r="BC352" s="159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  <c r="BZ352" s="159"/>
      <c r="CA352" s="159"/>
      <c r="CB352" s="159"/>
      <c r="CC352" s="159"/>
      <c r="CD352" s="159"/>
      <c r="CE352" s="159"/>
      <c r="CF352" s="159"/>
      <c r="CG352" s="159"/>
      <c r="CH352" s="159"/>
      <c r="CI352" s="159"/>
      <c r="CJ352" s="159"/>
      <c r="CK352" s="159"/>
      <c r="CL352" s="159"/>
      <c r="CM352" s="159"/>
      <c r="CN352" s="159"/>
      <c r="CO352" s="159"/>
      <c r="CP352" s="159"/>
      <c r="CQ352" s="159"/>
      <c r="CR352" s="159"/>
      <c r="CS352" s="159"/>
      <c r="CT352" s="159"/>
      <c r="CU352" s="159"/>
      <c r="CV352" s="159"/>
      <c r="CW352" s="159"/>
      <c r="CX352" s="159"/>
      <c r="CY352" s="159"/>
      <c r="CZ352" s="159"/>
      <c r="DA352" s="159"/>
      <c r="DB352" s="159"/>
      <c r="DC352" s="159"/>
      <c r="DD352" s="159"/>
      <c r="DE352" s="159"/>
      <c r="DF352" s="159"/>
      <c r="DG352" s="159"/>
      <c r="DH352" s="159"/>
      <c r="DI352" s="159"/>
      <c r="DJ352" s="159"/>
      <c r="DK352" s="159"/>
      <c r="DL352" s="159"/>
      <c r="DM352" s="159"/>
      <c r="DN352" s="159"/>
      <c r="DO352" s="159"/>
      <c r="DP352" s="159"/>
      <c r="DQ352" s="159"/>
      <c r="DR352" s="159"/>
      <c r="DS352" s="159"/>
      <c r="DT352" s="159"/>
      <c r="DU352" s="159"/>
      <c r="DV352" s="159"/>
      <c r="DW352" s="159"/>
      <c r="DX352" s="159"/>
      <c r="DY352" s="159"/>
      <c r="DZ352" s="159"/>
      <c r="EA352" s="159"/>
      <c r="EB352" s="159"/>
      <c r="EC352" s="159"/>
      <c r="ED352" s="159"/>
      <c r="EE352" s="159"/>
      <c r="EF352" s="159"/>
      <c r="EG352" s="159"/>
      <c r="EH352" s="159"/>
      <c r="EI352" s="159"/>
      <c r="EJ352" s="159"/>
      <c r="EK352" s="159"/>
      <c r="EL352" s="159"/>
      <c r="EM352" s="159"/>
      <c r="EN352" s="159"/>
      <c r="EO352" s="159"/>
      <c r="EP352" s="159"/>
      <c r="EQ352" s="159"/>
      <c r="ER352" s="159"/>
      <c r="ES352" s="159"/>
      <c r="ET352" s="159"/>
      <c r="EU352" s="159"/>
      <c r="EV352" s="159"/>
      <c r="EW352" s="159"/>
      <c r="EX352" s="159"/>
      <c r="EY352" s="159"/>
      <c r="EZ352" s="159"/>
      <c r="FA352" s="159"/>
      <c r="FB352" s="159"/>
      <c r="FC352" s="159"/>
      <c r="FD352" s="159"/>
      <c r="FE352" s="159"/>
      <c r="FF352" s="159"/>
      <c r="FG352" s="159"/>
      <c r="FH352" s="159"/>
      <c r="FI352" s="159"/>
      <c r="FJ352" s="159"/>
      <c r="FK352" s="159"/>
      <c r="FL352" s="159"/>
      <c r="FM352" s="159"/>
      <c r="FN352" s="159"/>
      <c r="FO352" s="159"/>
      <c r="FP352" s="159"/>
      <c r="FQ352" s="159"/>
      <c r="FR352" s="159"/>
      <c r="FS352" s="159"/>
      <c r="FT352" s="159"/>
      <c r="FU352" s="159"/>
      <c r="FV352" s="159"/>
      <c r="FW352" s="159"/>
      <c r="FX352" s="159"/>
      <c r="FY352" s="159"/>
      <c r="FZ352" s="159"/>
      <c r="GA352" s="159"/>
      <c r="GB352" s="159"/>
      <c r="GC352" s="159"/>
      <c r="GD352" s="159"/>
      <c r="GE352" s="159"/>
      <c r="GF352" s="159"/>
      <c r="GG352" s="159"/>
      <c r="GH352" s="159"/>
      <c r="GI352" s="159"/>
      <c r="GJ352" s="159"/>
      <c r="GK352" s="159"/>
      <c r="GL352" s="159"/>
      <c r="GM352" s="159"/>
      <c r="GN352" s="159"/>
      <c r="GO352" s="159"/>
      <c r="GP352" s="159"/>
      <c r="GQ352" s="159"/>
      <c r="GR352" s="159"/>
      <c r="GS352" s="159"/>
      <c r="GT352" s="159"/>
      <c r="GU352" s="159"/>
      <c r="GV352" s="159"/>
      <c r="GW352" s="159"/>
      <c r="GX352" s="159"/>
      <c r="GY352" s="159"/>
      <c r="GZ352" s="159"/>
      <c r="HA352" s="159"/>
      <c r="HB352" s="159"/>
      <c r="HC352" s="159"/>
      <c r="HD352" s="159"/>
      <c r="HE352" s="159"/>
      <c r="HF352" s="159"/>
      <c r="HG352" s="159"/>
      <c r="HH352" s="159"/>
      <c r="HI352" s="159"/>
      <c r="HJ352" s="159"/>
      <c r="HK352" s="159"/>
      <c r="HL352" s="159"/>
      <c r="HM352" s="159"/>
      <c r="HN352" s="159"/>
      <c r="HO352" s="159"/>
      <c r="HP352" s="159"/>
      <c r="HQ352" s="159"/>
      <c r="HR352" s="159"/>
      <c r="HS352" s="159"/>
      <c r="HT352" s="159"/>
      <c r="HU352" s="159"/>
      <c r="HV352" s="159"/>
      <c r="HW352" s="159"/>
      <c r="HX352" s="159"/>
      <c r="HY352" s="159"/>
      <c r="HZ352" s="159"/>
      <c r="IA352" s="159"/>
      <c r="IB352" s="159"/>
      <c r="IC352" s="159"/>
      <c r="ID352" s="159"/>
      <c r="IE352" s="159"/>
      <c r="IF352" s="159"/>
      <c r="IG352" s="159"/>
      <c r="IH352" s="159"/>
      <c r="II352" s="159"/>
      <c r="IJ352" s="159"/>
      <c r="IK352" s="159"/>
      <c r="IL352" s="159"/>
      <c r="IM352" s="159"/>
      <c r="IN352" s="159"/>
      <c r="IO352" s="159"/>
      <c r="IP352" s="159"/>
      <c r="IQ352" s="159"/>
      <c r="IR352" s="159"/>
      <c r="IS352" s="159"/>
      <c r="IT352" s="159"/>
      <c r="IU352" s="159"/>
      <c r="IV352" s="159"/>
    </row>
    <row r="353" spans="1:256" hidden="1">
      <c r="A353" s="627">
        <v>90019</v>
      </c>
      <c r="B353" s="642" t="s">
        <v>279</v>
      </c>
      <c r="C353" s="174" t="s">
        <v>0</v>
      </c>
      <c r="D353" s="166">
        <f t="shared" si="144"/>
        <v>910000</v>
      </c>
      <c r="E353" s="167">
        <f t="shared" si="145"/>
        <v>910000</v>
      </c>
      <c r="F353" s="167">
        <f t="shared" si="146"/>
        <v>910000</v>
      </c>
      <c r="G353" s="167">
        <v>843600</v>
      </c>
      <c r="H353" s="167">
        <f>910000-843600</f>
        <v>66400</v>
      </c>
      <c r="I353" s="167">
        <v>0</v>
      </c>
      <c r="J353" s="167">
        <v>0</v>
      </c>
      <c r="K353" s="167">
        <v>0</v>
      </c>
      <c r="L353" s="167">
        <v>0</v>
      </c>
      <c r="M353" s="167">
        <f t="shared" si="148"/>
        <v>0</v>
      </c>
      <c r="N353" s="167">
        <v>0</v>
      </c>
      <c r="O353" s="167">
        <v>0</v>
      </c>
      <c r="P353" s="167">
        <v>0</v>
      </c>
      <c r="Q353" s="168"/>
      <c r="R353" s="168"/>
      <c r="S353" s="168"/>
      <c r="T353" s="168"/>
      <c r="U353" s="168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  <c r="AU353" s="159"/>
      <c r="AV353" s="159"/>
      <c r="AW353" s="159"/>
      <c r="AX353" s="159"/>
      <c r="AY353" s="159"/>
      <c r="AZ353" s="159"/>
      <c r="BA353" s="159"/>
      <c r="BB353" s="159"/>
      <c r="BC353" s="159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  <c r="BZ353" s="159"/>
      <c r="CA353" s="159"/>
      <c r="CB353" s="159"/>
      <c r="CC353" s="159"/>
      <c r="CD353" s="159"/>
      <c r="CE353" s="159"/>
      <c r="CF353" s="159"/>
      <c r="CG353" s="159"/>
      <c r="CH353" s="159"/>
      <c r="CI353" s="159"/>
      <c r="CJ353" s="159"/>
      <c r="CK353" s="159"/>
      <c r="CL353" s="159"/>
      <c r="CM353" s="159"/>
      <c r="CN353" s="159"/>
      <c r="CO353" s="159"/>
      <c r="CP353" s="159"/>
      <c r="CQ353" s="159"/>
      <c r="CR353" s="159"/>
      <c r="CS353" s="159"/>
      <c r="CT353" s="159"/>
      <c r="CU353" s="159"/>
      <c r="CV353" s="159"/>
      <c r="CW353" s="159"/>
      <c r="CX353" s="159"/>
      <c r="CY353" s="159"/>
      <c r="CZ353" s="159"/>
      <c r="DA353" s="159"/>
      <c r="DB353" s="159"/>
      <c r="DC353" s="159"/>
      <c r="DD353" s="159"/>
      <c r="DE353" s="159"/>
      <c r="DF353" s="159"/>
      <c r="DG353" s="159"/>
      <c r="DH353" s="159"/>
      <c r="DI353" s="159"/>
      <c r="DJ353" s="159"/>
      <c r="DK353" s="159"/>
      <c r="DL353" s="159"/>
      <c r="DM353" s="159"/>
      <c r="DN353" s="159"/>
      <c r="DO353" s="159"/>
      <c r="DP353" s="159"/>
      <c r="DQ353" s="159"/>
      <c r="DR353" s="159"/>
      <c r="DS353" s="159"/>
      <c r="DT353" s="159"/>
      <c r="DU353" s="159"/>
      <c r="DV353" s="159"/>
      <c r="DW353" s="159"/>
      <c r="DX353" s="159"/>
      <c r="DY353" s="159"/>
      <c r="DZ353" s="159"/>
      <c r="EA353" s="159"/>
      <c r="EB353" s="159"/>
      <c r="EC353" s="159"/>
      <c r="ED353" s="159"/>
      <c r="EE353" s="159"/>
      <c r="EF353" s="159"/>
      <c r="EG353" s="159"/>
      <c r="EH353" s="159"/>
      <c r="EI353" s="159"/>
      <c r="EJ353" s="159"/>
      <c r="EK353" s="159"/>
      <c r="EL353" s="159"/>
      <c r="EM353" s="159"/>
      <c r="EN353" s="159"/>
      <c r="EO353" s="159"/>
      <c r="EP353" s="159"/>
      <c r="EQ353" s="159"/>
      <c r="ER353" s="159"/>
      <c r="ES353" s="159"/>
      <c r="ET353" s="159"/>
      <c r="EU353" s="159"/>
      <c r="EV353" s="159"/>
      <c r="EW353" s="159"/>
      <c r="EX353" s="159"/>
      <c r="EY353" s="159"/>
      <c r="EZ353" s="159"/>
      <c r="FA353" s="159"/>
      <c r="FB353" s="159"/>
      <c r="FC353" s="159"/>
      <c r="FD353" s="159"/>
      <c r="FE353" s="159"/>
      <c r="FF353" s="159"/>
      <c r="FG353" s="159"/>
      <c r="FH353" s="159"/>
      <c r="FI353" s="159"/>
      <c r="FJ353" s="159"/>
      <c r="FK353" s="159"/>
      <c r="FL353" s="159"/>
      <c r="FM353" s="159"/>
      <c r="FN353" s="159"/>
      <c r="FO353" s="159"/>
      <c r="FP353" s="159"/>
      <c r="FQ353" s="159"/>
      <c r="FR353" s="159"/>
      <c r="FS353" s="159"/>
      <c r="FT353" s="159"/>
      <c r="FU353" s="159"/>
      <c r="FV353" s="159"/>
      <c r="FW353" s="159"/>
      <c r="FX353" s="159"/>
      <c r="FY353" s="159"/>
      <c r="FZ353" s="159"/>
      <c r="GA353" s="159"/>
      <c r="GB353" s="159"/>
      <c r="GC353" s="159"/>
      <c r="GD353" s="159"/>
      <c r="GE353" s="159"/>
      <c r="GF353" s="159"/>
      <c r="GG353" s="159"/>
      <c r="GH353" s="159"/>
      <c r="GI353" s="159"/>
      <c r="GJ353" s="159"/>
      <c r="GK353" s="159"/>
      <c r="GL353" s="159"/>
      <c r="GM353" s="159"/>
      <c r="GN353" s="159"/>
      <c r="GO353" s="159"/>
      <c r="GP353" s="159"/>
      <c r="GQ353" s="159"/>
      <c r="GR353" s="159"/>
      <c r="GS353" s="159"/>
      <c r="GT353" s="159"/>
      <c r="GU353" s="159"/>
      <c r="GV353" s="159"/>
      <c r="GW353" s="159"/>
      <c r="GX353" s="159"/>
      <c r="GY353" s="159"/>
      <c r="GZ353" s="159"/>
      <c r="HA353" s="159"/>
      <c r="HB353" s="159"/>
      <c r="HC353" s="159"/>
      <c r="HD353" s="159"/>
      <c r="HE353" s="159"/>
      <c r="HF353" s="159"/>
      <c r="HG353" s="159"/>
      <c r="HH353" s="159"/>
      <c r="HI353" s="159"/>
      <c r="HJ353" s="159"/>
      <c r="HK353" s="159"/>
      <c r="HL353" s="159"/>
      <c r="HM353" s="159"/>
      <c r="HN353" s="159"/>
      <c r="HO353" s="159"/>
      <c r="HP353" s="159"/>
      <c r="HQ353" s="159"/>
      <c r="HR353" s="159"/>
      <c r="HS353" s="159"/>
      <c r="HT353" s="159"/>
      <c r="HU353" s="159"/>
      <c r="HV353" s="159"/>
      <c r="HW353" s="159"/>
      <c r="HX353" s="159"/>
      <c r="HY353" s="159"/>
      <c r="HZ353" s="159"/>
      <c r="IA353" s="159"/>
      <c r="IB353" s="159"/>
      <c r="IC353" s="159"/>
      <c r="ID353" s="159"/>
      <c r="IE353" s="159"/>
      <c r="IF353" s="159"/>
      <c r="IG353" s="159"/>
      <c r="IH353" s="159"/>
      <c r="II353" s="159"/>
      <c r="IJ353" s="159"/>
      <c r="IK353" s="159"/>
      <c r="IL353" s="159"/>
      <c r="IM353" s="159"/>
      <c r="IN353" s="159"/>
      <c r="IO353" s="159"/>
      <c r="IP353" s="159"/>
      <c r="IQ353" s="159"/>
      <c r="IR353" s="159"/>
      <c r="IS353" s="159"/>
      <c r="IT353" s="159"/>
      <c r="IU353" s="159"/>
      <c r="IV353" s="159"/>
    </row>
    <row r="354" spans="1:256" hidden="1">
      <c r="A354" s="628"/>
      <c r="B354" s="643"/>
      <c r="C354" s="174" t="s">
        <v>1</v>
      </c>
      <c r="D354" s="166">
        <f t="shared" si="144"/>
        <v>0</v>
      </c>
      <c r="E354" s="167">
        <f t="shared" si="145"/>
        <v>0</v>
      </c>
      <c r="F354" s="167">
        <f t="shared" si="146"/>
        <v>0</v>
      </c>
      <c r="G354" s="167"/>
      <c r="H354" s="167"/>
      <c r="I354" s="167"/>
      <c r="J354" s="167"/>
      <c r="K354" s="167"/>
      <c r="L354" s="167"/>
      <c r="M354" s="167">
        <f t="shared" si="148"/>
        <v>0</v>
      </c>
      <c r="N354" s="167"/>
      <c r="O354" s="167"/>
      <c r="P354" s="167"/>
      <c r="Q354" s="168"/>
      <c r="R354" s="168"/>
      <c r="S354" s="168"/>
      <c r="T354" s="168"/>
      <c r="U354" s="168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  <c r="AU354" s="159"/>
      <c r="AV354" s="159"/>
      <c r="AW354" s="159"/>
      <c r="AX354" s="159"/>
      <c r="AY354" s="159"/>
      <c r="AZ354" s="159"/>
      <c r="BA354" s="159"/>
      <c r="BB354" s="159"/>
      <c r="BC354" s="159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  <c r="BZ354" s="159"/>
      <c r="CA354" s="159"/>
      <c r="CB354" s="159"/>
      <c r="CC354" s="159"/>
      <c r="CD354" s="159"/>
      <c r="CE354" s="159"/>
      <c r="CF354" s="159"/>
      <c r="CG354" s="159"/>
      <c r="CH354" s="159"/>
      <c r="CI354" s="159"/>
      <c r="CJ354" s="159"/>
      <c r="CK354" s="159"/>
      <c r="CL354" s="159"/>
      <c r="CM354" s="159"/>
      <c r="CN354" s="159"/>
      <c r="CO354" s="159"/>
      <c r="CP354" s="159"/>
      <c r="CQ354" s="159"/>
      <c r="CR354" s="159"/>
      <c r="CS354" s="159"/>
      <c r="CT354" s="159"/>
      <c r="CU354" s="159"/>
      <c r="CV354" s="159"/>
      <c r="CW354" s="159"/>
      <c r="CX354" s="159"/>
      <c r="CY354" s="159"/>
      <c r="CZ354" s="159"/>
      <c r="DA354" s="159"/>
      <c r="DB354" s="159"/>
      <c r="DC354" s="159"/>
      <c r="DD354" s="159"/>
      <c r="DE354" s="159"/>
      <c r="DF354" s="159"/>
      <c r="DG354" s="159"/>
      <c r="DH354" s="159"/>
      <c r="DI354" s="159"/>
      <c r="DJ354" s="159"/>
      <c r="DK354" s="159"/>
      <c r="DL354" s="159"/>
      <c r="DM354" s="159"/>
      <c r="DN354" s="159"/>
      <c r="DO354" s="159"/>
      <c r="DP354" s="159"/>
      <c r="DQ354" s="159"/>
      <c r="DR354" s="159"/>
      <c r="DS354" s="159"/>
      <c r="DT354" s="159"/>
      <c r="DU354" s="159"/>
      <c r="DV354" s="159"/>
      <c r="DW354" s="159"/>
      <c r="DX354" s="159"/>
      <c r="DY354" s="159"/>
      <c r="DZ354" s="159"/>
      <c r="EA354" s="159"/>
      <c r="EB354" s="159"/>
      <c r="EC354" s="159"/>
      <c r="ED354" s="159"/>
      <c r="EE354" s="159"/>
      <c r="EF354" s="159"/>
      <c r="EG354" s="159"/>
      <c r="EH354" s="159"/>
      <c r="EI354" s="159"/>
      <c r="EJ354" s="159"/>
      <c r="EK354" s="159"/>
      <c r="EL354" s="159"/>
      <c r="EM354" s="159"/>
      <c r="EN354" s="159"/>
      <c r="EO354" s="159"/>
      <c r="EP354" s="159"/>
      <c r="EQ354" s="159"/>
      <c r="ER354" s="159"/>
      <c r="ES354" s="159"/>
      <c r="ET354" s="159"/>
      <c r="EU354" s="159"/>
      <c r="EV354" s="159"/>
      <c r="EW354" s="159"/>
      <c r="EX354" s="159"/>
      <c r="EY354" s="159"/>
      <c r="EZ354" s="159"/>
      <c r="FA354" s="159"/>
      <c r="FB354" s="159"/>
      <c r="FC354" s="159"/>
      <c r="FD354" s="159"/>
      <c r="FE354" s="159"/>
      <c r="FF354" s="159"/>
      <c r="FG354" s="159"/>
      <c r="FH354" s="159"/>
      <c r="FI354" s="159"/>
      <c r="FJ354" s="159"/>
      <c r="FK354" s="159"/>
      <c r="FL354" s="159"/>
      <c r="FM354" s="159"/>
      <c r="FN354" s="159"/>
      <c r="FO354" s="159"/>
      <c r="FP354" s="159"/>
      <c r="FQ354" s="159"/>
      <c r="FR354" s="159"/>
      <c r="FS354" s="159"/>
      <c r="FT354" s="159"/>
      <c r="FU354" s="159"/>
      <c r="FV354" s="159"/>
      <c r="FW354" s="159"/>
      <c r="FX354" s="159"/>
      <c r="FY354" s="159"/>
      <c r="FZ354" s="159"/>
      <c r="GA354" s="159"/>
      <c r="GB354" s="159"/>
      <c r="GC354" s="159"/>
      <c r="GD354" s="159"/>
      <c r="GE354" s="159"/>
      <c r="GF354" s="159"/>
      <c r="GG354" s="159"/>
      <c r="GH354" s="159"/>
      <c r="GI354" s="159"/>
      <c r="GJ354" s="159"/>
      <c r="GK354" s="159"/>
      <c r="GL354" s="159"/>
      <c r="GM354" s="159"/>
      <c r="GN354" s="159"/>
      <c r="GO354" s="159"/>
      <c r="GP354" s="159"/>
      <c r="GQ354" s="159"/>
      <c r="GR354" s="159"/>
      <c r="GS354" s="159"/>
      <c r="GT354" s="159"/>
      <c r="GU354" s="159"/>
      <c r="GV354" s="159"/>
      <c r="GW354" s="159"/>
      <c r="GX354" s="159"/>
      <c r="GY354" s="159"/>
      <c r="GZ354" s="159"/>
      <c r="HA354" s="159"/>
      <c r="HB354" s="159"/>
      <c r="HC354" s="159"/>
      <c r="HD354" s="159"/>
      <c r="HE354" s="159"/>
      <c r="HF354" s="159"/>
      <c r="HG354" s="159"/>
      <c r="HH354" s="159"/>
      <c r="HI354" s="159"/>
      <c r="HJ354" s="159"/>
      <c r="HK354" s="159"/>
      <c r="HL354" s="159"/>
      <c r="HM354" s="159"/>
      <c r="HN354" s="159"/>
      <c r="HO354" s="159"/>
      <c r="HP354" s="159"/>
      <c r="HQ354" s="159"/>
      <c r="HR354" s="159"/>
      <c r="HS354" s="159"/>
      <c r="HT354" s="159"/>
      <c r="HU354" s="159"/>
      <c r="HV354" s="159"/>
      <c r="HW354" s="159"/>
      <c r="HX354" s="159"/>
      <c r="HY354" s="159"/>
      <c r="HZ354" s="159"/>
      <c r="IA354" s="159"/>
      <c r="IB354" s="159"/>
      <c r="IC354" s="159"/>
      <c r="ID354" s="159"/>
      <c r="IE354" s="159"/>
      <c r="IF354" s="159"/>
      <c r="IG354" s="159"/>
      <c r="IH354" s="159"/>
      <c r="II354" s="159"/>
      <c r="IJ354" s="159"/>
      <c r="IK354" s="159"/>
      <c r="IL354" s="159"/>
      <c r="IM354" s="159"/>
      <c r="IN354" s="159"/>
      <c r="IO354" s="159"/>
      <c r="IP354" s="159"/>
      <c r="IQ354" s="159"/>
      <c r="IR354" s="159"/>
      <c r="IS354" s="159"/>
      <c r="IT354" s="159"/>
      <c r="IU354" s="159"/>
      <c r="IV354" s="159"/>
    </row>
    <row r="355" spans="1:256" hidden="1">
      <c r="A355" s="629"/>
      <c r="B355" s="644"/>
      <c r="C355" s="174" t="s">
        <v>2</v>
      </c>
      <c r="D355" s="166">
        <f>D353+D354</f>
        <v>910000</v>
      </c>
      <c r="E355" s="167">
        <f t="shared" ref="E355:P355" si="152">E353+E354</f>
        <v>910000</v>
      </c>
      <c r="F355" s="167">
        <f t="shared" si="152"/>
        <v>910000</v>
      </c>
      <c r="G355" s="167">
        <f t="shared" si="152"/>
        <v>843600</v>
      </c>
      <c r="H355" s="167">
        <f t="shared" si="152"/>
        <v>66400</v>
      </c>
      <c r="I355" s="167">
        <f t="shared" si="152"/>
        <v>0</v>
      </c>
      <c r="J355" s="167">
        <f t="shared" si="152"/>
        <v>0</v>
      </c>
      <c r="K355" s="167">
        <f t="shared" si="152"/>
        <v>0</v>
      </c>
      <c r="L355" s="167">
        <f t="shared" si="152"/>
        <v>0</v>
      </c>
      <c r="M355" s="167">
        <f t="shared" si="152"/>
        <v>0</v>
      </c>
      <c r="N355" s="167">
        <f t="shared" si="152"/>
        <v>0</v>
      </c>
      <c r="O355" s="167">
        <f t="shared" si="152"/>
        <v>0</v>
      </c>
      <c r="P355" s="167">
        <f t="shared" si="152"/>
        <v>0</v>
      </c>
      <c r="Q355" s="168"/>
      <c r="R355" s="168"/>
      <c r="S355" s="168"/>
      <c r="T355" s="168"/>
      <c r="U355" s="168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  <c r="AU355" s="159"/>
      <c r="AV355" s="159"/>
      <c r="AW355" s="159"/>
      <c r="AX355" s="159"/>
      <c r="AY355" s="159"/>
      <c r="AZ355" s="159"/>
      <c r="BA355" s="159"/>
      <c r="BB355" s="159"/>
      <c r="BC355" s="159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  <c r="BZ355" s="159"/>
      <c r="CA355" s="159"/>
      <c r="CB355" s="159"/>
      <c r="CC355" s="159"/>
      <c r="CD355" s="159"/>
      <c r="CE355" s="159"/>
      <c r="CF355" s="159"/>
      <c r="CG355" s="159"/>
      <c r="CH355" s="159"/>
      <c r="CI355" s="159"/>
      <c r="CJ355" s="159"/>
      <c r="CK355" s="159"/>
      <c r="CL355" s="159"/>
      <c r="CM355" s="159"/>
      <c r="CN355" s="159"/>
      <c r="CO355" s="159"/>
      <c r="CP355" s="159"/>
      <c r="CQ355" s="159"/>
      <c r="CR355" s="159"/>
      <c r="CS355" s="159"/>
      <c r="CT355" s="159"/>
      <c r="CU355" s="159"/>
      <c r="CV355" s="159"/>
      <c r="CW355" s="159"/>
      <c r="CX355" s="159"/>
      <c r="CY355" s="159"/>
      <c r="CZ355" s="159"/>
      <c r="DA355" s="159"/>
      <c r="DB355" s="159"/>
      <c r="DC355" s="159"/>
      <c r="DD355" s="159"/>
      <c r="DE355" s="159"/>
      <c r="DF355" s="159"/>
      <c r="DG355" s="159"/>
      <c r="DH355" s="159"/>
      <c r="DI355" s="159"/>
      <c r="DJ355" s="159"/>
      <c r="DK355" s="159"/>
      <c r="DL355" s="159"/>
      <c r="DM355" s="159"/>
      <c r="DN355" s="159"/>
      <c r="DO355" s="159"/>
      <c r="DP355" s="159"/>
      <c r="DQ355" s="159"/>
      <c r="DR355" s="159"/>
      <c r="DS355" s="159"/>
      <c r="DT355" s="159"/>
      <c r="DU355" s="159"/>
      <c r="DV355" s="159"/>
      <c r="DW355" s="159"/>
      <c r="DX355" s="159"/>
      <c r="DY355" s="159"/>
      <c r="DZ355" s="159"/>
      <c r="EA355" s="159"/>
      <c r="EB355" s="159"/>
      <c r="EC355" s="159"/>
      <c r="ED355" s="159"/>
      <c r="EE355" s="159"/>
      <c r="EF355" s="159"/>
      <c r="EG355" s="159"/>
      <c r="EH355" s="159"/>
      <c r="EI355" s="159"/>
      <c r="EJ355" s="159"/>
      <c r="EK355" s="159"/>
      <c r="EL355" s="159"/>
      <c r="EM355" s="159"/>
      <c r="EN355" s="159"/>
      <c r="EO355" s="159"/>
      <c r="EP355" s="159"/>
      <c r="EQ355" s="159"/>
      <c r="ER355" s="159"/>
      <c r="ES355" s="159"/>
      <c r="ET355" s="159"/>
      <c r="EU355" s="159"/>
      <c r="EV355" s="159"/>
      <c r="EW355" s="159"/>
      <c r="EX355" s="159"/>
      <c r="EY355" s="159"/>
      <c r="EZ355" s="159"/>
      <c r="FA355" s="159"/>
      <c r="FB355" s="159"/>
      <c r="FC355" s="159"/>
      <c r="FD355" s="159"/>
      <c r="FE355" s="159"/>
      <c r="FF355" s="159"/>
      <c r="FG355" s="159"/>
      <c r="FH355" s="159"/>
      <c r="FI355" s="159"/>
      <c r="FJ355" s="159"/>
      <c r="FK355" s="159"/>
      <c r="FL355" s="159"/>
      <c r="FM355" s="159"/>
      <c r="FN355" s="159"/>
      <c r="FO355" s="159"/>
      <c r="FP355" s="159"/>
      <c r="FQ355" s="159"/>
      <c r="FR355" s="159"/>
      <c r="FS355" s="159"/>
      <c r="FT355" s="159"/>
      <c r="FU355" s="159"/>
      <c r="FV355" s="159"/>
      <c r="FW355" s="159"/>
      <c r="FX355" s="159"/>
      <c r="FY355" s="159"/>
      <c r="FZ355" s="159"/>
      <c r="GA355" s="159"/>
      <c r="GB355" s="159"/>
      <c r="GC355" s="159"/>
      <c r="GD355" s="159"/>
      <c r="GE355" s="159"/>
      <c r="GF355" s="159"/>
      <c r="GG355" s="159"/>
      <c r="GH355" s="159"/>
      <c r="GI355" s="159"/>
      <c r="GJ355" s="159"/>
      <c r="GK355" s="159"/>
      <c r="GL355" s="159"/>
      <c r="GM355" s="159"/>
      <c r="GN355" s="159"/>
      <c r="GO355" s="159"/>
      <c r="GP355" s="159"/>
      <c r="GQ355" s="159"/>
      <c r="GR355" s="159"/>
      <c r="GS355" s="159"/>
      <c r="GT355" s="159"/>
      <c r="GU355" s="159"/>
      <c r="GV355" s="159"/>
      <c r="GW355" s="159"/>
      <c r="GX355" s="159"/>
      <c r="GY355" s="159"/>
      <c r="GZ355" s="159"/>
      <c r="HA355" s="159"/>
      <c r="HB355" s="159"/>
      <c r="HC355" s="159"/>
      <c r="HD355" s="159"/>
      <c r="HE355" s="159"/>
      <c r="HF355" s="159"/>
      <c r="HG355" s="159"/>
      <c r="HH355" s="159"/>
      <c r="HI355" s="159"/>
      <c r="HJ355" s="159"/>
      <c r="HK355" s="159"/>
      <c r="HL355" s="159"/>
      <c r="HM355" s="159"/>
      <c r="HN355" s="159"/>
      <c r="HO355" s="159"/>
      <c r="HP355" s="159"/>
      <c r="HQ355" s="159"/>
      <c r="HR355" s="159"/>
      <c r="HS355" s="159"/>
      <c r="HT355" s="159"/>
      <c r="HU355" s="159"/>
      <c r="HV355" s="159"/>
      <c r="HW355" s="159"/>
      <c r="HX355" s="159"/>
      <c r="HY355" s="159"/>
      <c r="HZ355" s="159"/>
      <c r="IA355" s="159"/>
      <c r="IB355" s="159"/>
      <c r="IC355" s="159"/>
      <c r="ID355" s="159"/>
      <c r="IE355" s="159"/>
      <c r="IF355" s="159"/>
      <c r="IG355" s="159"/>
      <c r="IH355" s="159"/>
      <c r="II355" s="159"/>
      <c r="IJ355" s="159"/>
      <c r="IK355" s="159"/>
      <c r="IL355" s="159"/>
      <c r="IM355" s="159"/>
      <c r="IN355" s="159"/>
      <c r="IO355" s="159"/>
      <c r="IP355" s="159"/>
      <c r="IQ355" s="159"/>
      <c r="IR355" s="159"/>
      <c r="IS355" s="159"/>
      <c r="IT355" s="159"/>
      <c r="IU355" s="159"/>
      <c r="IV355" s="159"/>
    </row>
    <row r="356" spans="1:256" hidden="1">
      <c r="A356" s="627">
        <v>90020</v>
      </c>
      <c r="B356" s="642" t="s">
        <v>280</v>
      </c>
      <c r="C356" s="174" t="s">
        <v>0</v>
      </c>
      <c r="D356" s="166">
        <f t="shared" si="144"/>
        <v>47500</v>
      </c>
      <c r="E356" s="167">
        <f t="shared" si="145"/>
        <v>47500</v>
      </c>
      <c r="F356" s="167">
        <f t="shared" si="146"/>
        <v>47500</v>
      </c>
      <c r="G356" s="167">
        <v>43200</v>
      </c>
      <c r="H356" s="167">
        <f>47500-43200</f>
        <v>4300</v>
      </c>
      <c r="I356" s="167">
        <v>0</v>
      </c>
      <c r="J356" s="167">
        <v>0</v>
      </c>
      <c r="K356" s="167">
        <v>0</v>
      </c>
      <c r="L356" s="167">
        <v>0</v>
      </c>
      <c r="M356" s="167">
        <f t="shared" si="148"/>
        <v>0</v>
      </c>
      <c r="N356" s="167">
        <v>0</v>
      </c>
      <c r="O356" s="167">
        <v>0</v>
      </c>
      <c r="P356" s="167">
        <v>0</v>
      </c>
      <c r="Q356" s="168"/>
      <c r="R356" s="168"/>
      <c r="S356" s="168"/>
      <c r="T356" s="168"/>
      <c r="U356" s="168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  <c r="AU356" s="159"/>
      <c r="AV356" s="159"/>
      <c r="AW356" s="159"/>
      <c r="AX356" s="159"/>
      <c r="AY356" s="159"/>
      <c r="AZ356" s="159"/>
      <c r="BA356" s="159"/>
      <c r="BB356" s="159"/>
      <c r="BC356" s="159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  <c r="BZ356" s="159"/>
      <c r="CA356" s="159"/>
      <c r="CB356" s="159"/>
      <c r="CC356" s="159"/>
      <c r="CD356" s="159"/>
      <c r="CE356" s="159"/>
      <c r="CF356" s="159"/>
      <c r="CG356" s="159"/>
      <c r="CH356" s="159"/>
      <c r="CI356" s="159"/>
      <c r="CJ356" s="159"/>
      <c r="CK356" s="159"/>
      <c r="CL356" s="159"/>
      <c r="CM356" s="159"/>
      <c r="CN356" s="159"/>
      <c r="CO356" s="159"/>
      <c r="CP356" s="159"/>
      <c r="CQ356" s="159"/>
      <c r="CR356" s="159"/>
      <c r="CS356" s="159"/>
      <c r="CT356" s="159"/>
      <c r="CU356" s="159"/>
      <c r="CV356" s="159"/>
      <c r="CW356" s="159"/>
      <c r="CX356" s="159"/>
      <c r="CY356" s="159"/>
      <c r="CZ356" s="159"/>
      <c r="DA356" s="159"/>
      <c r="DB356" s="159"/>
      <c r="DC356" s="159"/>
      <c r="DD356" s="159"/>
      <c r="DE356" s="159"/>
      <c r="DF356" s="159"/>
      <c r="DG356" s="159"/>
      <c r="DH356" s="159"/>
      <c r="DI356" s="159"/>
      <c r="DJ356" s="159"/>
      <c r="DK356" s="159"/>
      <c r="DL356" s="159"/>
      <c r="DM356" s="159"/>
      <c r="DN356" s="159"/>
      <c r="DO356" s="159"/>
      <c r="DP356" s="159"/>
      <c r="DQ356" s="159"/>
      <c r="DR356" s="159"/>
      <c r="DS356" s="159"/>
      <c r="DT356" s="159"/>
      <c r="DU356" s="159"/>
      <c r="DV356" s="159"/>
      <c r="DW356" s="159"/>
      <c r="DX356" s="159"/>
      <c r="DY356" s="159"/>
      <c r="DZ356" s="159"/>
      <c r="EA356" s="159"/>
      <c r="EB356" s="159"/>
      <c r="EC356" s="159"/>
      <c r="ED356" s="159"/>
      <c r="EE356" s="159"/>
      <c r="EF356" s="159"/>
      <c r="EG356" s="159"/>
      <c r="EH356" s="159"/>
      <c r="EI356" s="159"/>
      <c r="EJ356" s="159"/>
      <c r="EK356" s="159"/>
      <c r="EL356" s="159"/>
      <c r="EM356" s="159"/>
      <c r="EN356" s="159"/>
      <c r="EO356" s="159"/>
      <c r="EP356" s="159"/>
      <c r="EQ356" s="159"/>
      <c r="ER356" s="159"/>
      <c r="ES356" s="159"/>
      <c r="ET356" s="159"/>
      <c r="EU356" s="159"/>
      <c r="EV356" s="159"/>
      <c r="EW356" s="159"/>
      <c r="EX356" s="159"/>
      <c r="EY356" s="159"/>
      <c r="EZ356" s="159"/>
      <c r="FA356" s="159"/>
      <c r="FB356" s="159"/>
      <c r="FC356" s="159"/>
      <c r="FD356" s="159"/>
      <c r="FE356" s="159"/>
      <c r="FF356" s="159"/>
      <c r="FG356" s="159"/>
      <c r="FH356" s="159"/>
      <c r="FI356" s="159"/>
      <c r="FJ356" s="159"/>
      <c r="FK356" s="159"/>
      <c r="FL356" s="159"/>
      <c r="FM356" s="159"/>
      <c r="FN356" s="159"/>
      <c r="FO356" s="159"/>
      <c r="FP356" s="159"/>
      <c r="FQ356" s="159"/>
      <c r="FR356" s="159"/>
      <c r="FS356" s="159"/>
      <c r="FT356" s="159"/>
      <c r="FU356" s="159"/>
      <c r="FV356" s="159"/>
      <c r="FW356" s="159"/>
      <c r="FX356" s="159"/>
      <c r="FY356" s="159"/>
      <c r="FZ356" s="159"/>
      <c r="GA356" s="159"/>
      <c r="GB356" s="159"/>
      <c r="GC356" s="159"/>
      <c r="GD356" s="159"/>
      <c r="GE356" s="159"/>
      <c r="GF356" s="159"/>
      <c r="GG356" s="159"/>
      <c r="GH356" s="159"/>
      <c r="GI356" s="159"/>
      <c r="GJ356" s="159"/>
      <c r="GK356" s="159"/>
      <c r="GL356" s="159"/>
      <c r="GM356" s="159"/>
      <c r="GN356" s="159"/>
      <c r="GO356" s="159"/>
      <c r="GP356" s="159"/>
      <c r="GQ356" s="159"/>
      <c r="GR356" s="159"/>
      <c r="GS356" s="159"/>
      <c r="GT356" s="159"/>
      <c r="GU356" s="159"/>
      <c r="GV356" s="159"/>
      <c r="GW356" s="159"/>
      <c r="GX356" s="159"/>
      <c r="GY356" s="159"/>
      <c r="GZ356" s="159"/>
      <c r="HA356" s="159"/>
      <c r="HB356" s="159"/>
      <c r="HC356" s="159"/>
      <c r="HD356" s="159"/>
      <c r="HE356" s="159"/>
      <c r="HF356" s="159"/>
      <c r="HG356" s="159"/>
      <c r="HH356" s="159"/>
      <c r="HI356" s="159"/>
      <c r="HJ356" s="159"/>
      <c r="HK356" s="159"/>
      <c r="HL356" s="159"/>
      <c r="HM356" s="159"/>
      <c r="HN356" s="159"/>
      <c r="HO356" s="159"/>
      <c r="HP356" s="159"/>
      <c r="HQ356" s="159"/>
      <c r="HR356" s="159"/>
      <c r="HS356" s="159"/>
      <c r="HT356" s="159"/>
      <c r="HU356" s="159"/>
      <c r="HV356" s="159"/>
      <c r="HW356" s="159"/>
      <c r="HX356" s="159"/>
      <c r="HY356" s="159"/>
      <c r="HZ356" s="159"/>
      <c r="IA356" s="159"/>
      <c r="IB356" s="159"/>
      <c r="IC356" s="159"/>
      <c r="ID356" s="159"/>
      <c r="IE356" s="159"/>
      <c r="IF356" s="159"/>
      <c r="IG356" s="159"/>
      <c r="IH356" s="159"/>
      <c r="II356" s="159"/>
      <c r="IJ356" s="159"/>
      <c r="IK356" s="159"/>
      <c r="IL356" s="159"/>
      <c r="IM356" s="159"/>
      <c r="IN356" s="159"/>
      <c r="IO356" s="159"/>
      <c r="IP356" s="159"/>
      <c r="IQ356" s="159"/>
      <c r="IR356" s="159"/>
      <c r="IS356" s="159"/>
      <c r="IT356" s="159"/>
      <c r="IU356" s="159"/>
      <c r="IV356" s="159"/>
    </row>
    <row r="357" spans="1:256" hidden="1">
      <c r="A357" s="628"/>
      <c r="B357" s="643"/>
      <c r="C357" s="174" t="s">
        <v>1</v>
      </c>
      <c r="D357" s="166">
        <f t="shared" si="144"/>
        <v>0</v>
      </c>
      <c r="E357" s="167">
        <f t="shared" si="145"/>
        <v>0</v>
      </c>
      <c r="F357" s="167">
        <f t="shared" si="146"/>
        <v>0</v>
      </c>
      <c r="G357" s="167"/>
      <c r="H357" s="167"/>
      <c r="I357" s="167"/>
      <c r="J357" s="167"/>
      <c r="K357" s="167"/>
      <c r="L357" s="167"/>
      <c r="M357" s="167">
        <f t="shared" si="148"/>
        <v>0</v>
      </c>
      <c r="N357" s="167"/>
      <c r="O357" s="167"/>
      <c r="P357" s="167"/>
      <c r="Q357" s="168"/>
      <c r="R357" s="168"/>
      <c r="S357" s="168"/>
      <c r="T357" s="168"/>
      <c r="U357" s="168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  <c r="AU357" s="159"/>
      <c r="AV357" s="159"/>
      <c r="AW357" s="159"/>
      <c r="AX357" s="159"/>
      <c r="AY357" s="159"/>
      <c r="AZ357" s="159"/>
      <c r="BA357" s="159"/>
      <c r="BB357" s="159"/>
      <c r="BC357" s="159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159"/>
      <c r="BX357" s="159"/>
      <c r="BY357" s="159"/>
      <c r="BZ357" s="159"/>
      <c r="CA357" s="159"/>
      <c r="CB357" s="159"/>
      <c r="CC357" s="159"/>
      <c r="CD357" s="159"/>
      <c r="CE357" s="159"/>
      <c r="CF357" s="159"/>
      <c r="CG357" s="159"/>
      <c r="CH357" s="159"/>
      <c r="CI357" s="159"/>
      <c r="CJ357" s="159"/>
      <c r="CK357" s="159"/>
      <c r="CL357" s="159"/>
      <c r="CM357" s="159"/>
      <c r="CN357" s="159"/>
      <c r="CO357" s="159"/>
      <c r="CP357" s="159"/>
      <c r="CQ357" s="159"/>
      <c r="CR357" s="159"/>
      <c r="CS357" s="159"/>
      <c r="CT357" s="159"/>
      <c r="CU357" s="159"/>
      <c r="CV357" s="159"/>
      <c r="CW357" s="159"/>
      <c r="CX357" s="159"/>
      <c r="CY357" s="159"/>
      <c r="CZ357" s="159"/>
      <c r="DA357" s="159"/>
      <c r="DB357" s="159"/>
      <c r="DC357" s="159"/>
      <c r="DD357" s="159"/>
      <c r="DE357" s="159"/>
      <c r="DF357" s="159"/>
      <c r="DG357" s="159"/>
      <c r="DH357" s="159"/>
      <c r="DI357" s="159"/>
      <c r="DJ357" s="159"/>
      <c r="DK357" s="159"/>
      <c r="DL357" s="159"/>
      <c r="DM357" s="159"/>
      <c r="DN357" s="159"/>
      <c r="DO357" s="159"/>
      <c r="DP357" s="159"/>
      <c r="DQ357" s="159"/>
      <c r="DR357" s="159"/>
      <c r="DS357" s="159"/>
      <c r="DT357" s="159"/>
      <c r="DU357" s="159"/>
      <c r="DV357" s="159"/>
      <c r="DW357" s="159"/>
      <c r="DX357" s="159"/>
      <c r="DY357" s="159"/>
      <c r="DZ357" s="159"/>
      <c r="EA357" s="159"/>
      <c r="EB357" s="159"/>
      <c r="EC357" s="159"/>
      <c r="ED357" s="159"/>
      <c r="EE357" s="159"/>
      <c r="EF357" s="159"/>
      <c r="EG357" s="159"/>
      <c r="EH357" s="159"/>
      <c r="EI357" s="159"/>
      <c r="EJ357" s="159"/>
      <c r="EK357" s="159"/>
      <c r="EL357" s="159"/>
      <c r="EM357" s="159"/>
      <c r="EN357" s="159"/>
      <c r="EO357" s="159"/>
      <c r="EP357" s="159"/>
      <c r="EQ357" s="159"/>
      <c r="ER357" s="159"/>
      <c r="ES357" s="159"/>
      <c r="ET357" s="159"/>
      <c r="EU357" s="159"/>
      <c r="EV357" s="159"/>
      <c r="EW357" s="159"/>
      <c r="EX357" s="159"/>
      <c r="EY357" s="159"/>
      <c r="EZ357" s="159"/>
      <c r="FA357" s="159"/>
      <c r="FB357" s="159"/>
      <c r="FC357" s="159"/>
      <c r="FD357" s="159"/>
      <c r="FE357" s="159"/>
      <c r="FF357" s="159"/>
      <c r="FG357" s="159"/>
      <c r="FH357" s="159"/>
      <c r="FI357" s="159"/>
      <c r="FJ357" s="159"/>
      <c r="FK357" s="159"/>
      <c r="FL357" s="159"/>
      <c r="FM357" s="159"/>
      <c r="FN357" s="159"/>
      <c r="FO357" s="159"/>
      <c r="FP357" s="159"/>
      <c r="FQ357" s="159"/>
      <c r="FR357" s="159"/>
      <c r="FS357" s="159"/>
      <c r="FT357" s="159"/>
      <c r="FU357" s="159"/>
      <c r="FV357" s="159"/>
      <c r="FW357" s="159"/>
      <c r="FX357" s="159"/>
      <c r="FY357" s="159"/>
      <c r="FZ357" s="159"/>
      <c r="GA357" s="159"/>
      <c r="GB357" s="159"/>
      <c r="GC357" s="159"/>
      <c r="GD357" s="159"/>
      <c r="GE357" s="159"/>
      <c r="GF357" s="159"/>
      <c r="GG357" s="159"/>
      <c r="GH357" s="159"/>
      <c r="GI357" s="159"/>
      <c r="GJ357" s="159"/>
      <c r="GK357" s="159"/>
      <c r="GL357" s="159"/>
      <c r="GM357" s="159"/>
      <c r="GN357" s="159"/>
      <c r="GO357" s="159"/>
      <c r="GP357" s="159"/>
      <c r="GQ357" s="159"/>
      <c r="GR357" s="159"/>
      <c r="GS357" s="159"/>
      <c r="GT357" s="159"/>
      <c r="GU357" s="159"/>
      <c r="GV357" s="159"/>
      <c r="GW357" s="159"/>
      <c r="GX357" s="159"/>
      <c r="GY357" s="159"/>
      <c r="GZ357" s="159"/>
      <c r="HA357" s="159"/>
      <c r="HB357" s="159"/>
      <c r="HC357" s="159"/>
      <c r="HD357" s="159"/>
      <c r="HE357" s="159"/>
      <c r="HF357" s="159"/>
      <c r="HG357" s="159"/>
      <c r="HH357" s="159"/>
      <c r="HI357" s="159"/>
      <c r="HJ357" s="159"/>
      <c r="HK357" s="159"/>
      <c r="HL357" s="159"/>
      <c r="HM357" s="159"/>
      <c r="HN357" s="159"/>
      <c r="HO357" s="159"/>
      <c r="HP357" s="159"/>
      <c r="HQ357" s="159"/>
      <c r="HR357" s="159"/>
      <c r="HS357" s="159"/>
      <c r="HT357" s="159"/>
      <c r="HU357" s="159"/>
      <c r="HV357" s="159"/>
      <c r="HW357" s="159"/>
      <c r="HX357" s="159"/>
      <c r="HY357" s="159"/>
      <c r="HZ357" s="159"/>
      <c r="IA357" s="159"/>
      <c r="IB357" s="159"/>
      <c r="IC357" s="159"/>
      <c r="ID357" s="159"/>
      <c r="IE357" s="159"/>
      <c r="IF357" s="159"/>
      <c r="IG357" s="159"/>
      <c r="IH357" s="159"/>
      <c r="II357" s="159"/>
      <c r="IJ357" s="159"/>
      <c r="IK357" s="159"/>
      <c r="IL357" s="159"/>
      <c r="IM357" s="159"/>
      <c r="IN357" s="159"/>
      <c r="IO357" s="159"/>
      <c r="IP357" s="159"/>
      <c r="IQ357" s="159"/>
      <c r="IR357" s="159"/>
      <c r="IS357" s="159"/>
      <c r="IT357" s="159"/>
      <c r="IU357" s="159"/>
      <c r="IV357" s="159"/>
    </row>
    <row r="358" spans="1:256" hidden="1">
      <c r="A358" s="629"/>
      <c r="B358" s="644"/>
      <c r="C358" s="174" t="s">
        <v>2</v>
      </c>
      <c r="D358" s="166">
        <f>D356+D357</f>
        <v>47500</v>
      </c>
      <c r="E358" s="167">
        <f t="shared" ref="E358:P358" si="153">E356+E357</f>
        <v>47500</v>
      </c>
      <c r="F358" s="167">
        <f t="shared" si="153"/>
        <v>47500</v>
      </c>
      <c r="G358" s="167">
        <f t="shared" si="153"/>
        <v>43200</v>
      </c>
      <c r="H358" s="167">
        <f t="shared" si="153"/>
        <v>4300</v>
      </c>
      <c r="I358" s="167">
        <f t="shared" si="153"/>
        <v>0</v>
      </c>
      <c r="J358" s="167">
        <f t="shared" si="153"/>
        <v>0</v>
      </c>
      <c r="K358" s="167">
        <f t="shared" si="153"/>
        <v>0</v>
      </c>
      <c r="L358" s="167">
        <f t="shared" si="153"/>
        <v>0</v>
      </c>
      <c r="M358" s="167">
        <f t="shared" si="153"/>
        <v>0</v>
      </c>
      <c r="N358" s="167">
        <f t="shared" si="153"/>
        <v>0</v>
      </c>
      <c r="O358" s="167">
        <f t="shared" si="153"/>
        <v>0</v>
      </c>
      <c r="P358" s="167">
        <f t="shared" si="153"/>
        <v>0</v>
      </c>
      <c r="Q358" s="168"/>
      <c r="R358" s="168"/>
      <c r="S358" s="168"/>
      <c r="T358" s="168"/>
      <c r="U358" s="168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  <c r="AU358" s="159"/>
      <c r="AV358" s="159"/>
      <c r="AW358" s="159"/>
      <c r="AX358" s="159"/>
      <c r="AY358" s="159"/>
      <c r="AZ358" s="159"/>
      <c r="BA358" s="159"/>
      <c r="BB358" s="159"/>
      <c r="BC358" s="159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159"/>
      <c r="BX358" s="159"/>
      <c r="BY358" s="159"/>
      <c r="BZ358" s="159"/>
      <c r="CA358" s="159"/>
      <c r="CB358" s="159"/>
      <c r="CC358" s="159"/>
      <c r="CD358" s="159"/>
      <c r="CE358" s="159"/>
      <c r="CF358" s="159"/>
      <c r="CG358" s="159"/>
      <c r="CH358" s="159"/>
      <c r="CI358" s="159"/>
      <c r="CJ358" s="159"/>
      <c r="CK358" s="159"/>
      <c r="CL358" s="159"/>
      <c r="CM358" s="159"/>
      <c r="CN358" s="159"/>
      <c r="CO358" s="159"/>
      <c r="CP358" s="159"/>
      <c r="CQ358" s="159"/>
      <c r="CR358" s="159"/>
      <c r="CS358" s="159"/>
      <c r="CT358" s="159"/>
      <c r="CU358" s="159"/>
      <c r="CV358" s="159"/>
      <c r="CW358" s="159"/>
      <c r="CX358" s="159"/>
      <c r="CY358" s="159"/>
      <c r="CZ358" s="159"/>
      <c r="DA358" s="159"/>
      <c r="DB358" s="159"/>
      <c r="DC358" s="159"/>
      <c r="DD358" s="159"/>
      <c r="DE358" s="159"/>
      <c r="DF358" s="159"/>
      <c r="DG358" s="159"/>
      <c r="DH358" s="159"/>
      <c r="DI358" s="159"/>
      <c r="DJ358" s="159"/>
      <c r="DK358" s="159"/>
      <c r="DL358" s="159"/>
      <c r="DM358" s="159"/>
      <c r="DN358" s="159"/>
      <c r="DO358" s="159"/>
      <c r="DP358" s="159"/>
      <c r="DQ358" s="159"/>
      <c r="DR358" s="159"/>
      <c r="DS358" s="159"/>
      <c r="DT358" s="159"/>
      <c r="DU358" s="159"/>
      <c r="DV358" s="159"/>
      <c r="DW358" s="159"/>
      <c r="DX358" s="159"/>
      <c r="DY358" s="159"/>
      <c r="DZ358" s="159"/>
      <c r="EA358" s="159"/>
      <c r="EB358" s="159"/>
      <c r="EC358" s="159"/>
      <c r="ED358" s="159"/>
      <c r="EE358" s="159"/>
      <c r="EF358" s="159"/>
      <c r="EG358" s="159"/>
      <c r="EH358" s="159"/>
      <c r="EI358" s="159"/>
      <c r="EJ358" s="159"/>
      <c r="EK358" s="159"/>
      <c r="EL358" s="159"/>
      <c r="EM358" s="159"/>
      <c r="EN358" s="159"/>
      <c r="EO358" s="159"/>
      <c r="EP358" s="159"/>
      <c r="EQ358" s="159"/>
      <c r="ER358" s="159"/>
      <c r="ES358" s="159"/>
      <c r="ET358" s="159"/>
      <c r="EU358" s="159"/>
      <c r="EV358" s="159"/>
      <c r="EW358" s="159"/>
      <c r="EX358" s="159"/>
      <c r="EY358" s="159"/>
      <c r="EZ358" s="159"/>
      <c r="FA358" s="159"/>
      <c r="FB358" s="159"/>
      <c r="FC358" s="159"/>
      <c r="FD358" s="159"/>
      <c r="FE358" s="159"/>
      <c r="FF358" s="159"/>
      <c r="FG358" s="159"/>
      <c r="FH358" s="159"/>
      <c r="FI358" s="159"/>
      <c r="FJ358" s="159"/>
      <c r="FK358" s="159"/>
      <c r="FL358" s="159"/>
      <c r="FM358" s="159"/>
      <c r="FN358" s="159"/>
      <c r="FO358" s="159"/>
      <c r="FP358" s="159"/>
      <c r="FQ358" s="159"/>
      <c r="FR358" s="159"/>
      <c r="FS358" s="159"/>
      <c r="FT358" s="159"/>
      <c r="FU358" s="159"/>
      <c r="FV358" s="159"/>
      <c r="FW358" s="159"/>
      <c r="FX358" s="159"/>
      <c r="FY358" s="159"/>
      <c r="FZ358" s="159"/>
      <c r="GA358" s="159"/>
      <c r="GB358" s="159"/>
      <c r="GC358" s="159"/>
      <c r="GD358" s="159"/>
      <c r="GE358" s="159"/>
      <c r="GF358" s="159"/>
      <c r="GG358" s="159"/>
      <c r="GH358" s="159"/>
      <c r="GI358" s="159"/>
      <c r="GJ358" s="159"/>
      <c r="GK358" s="159"/>
      <c r="GL358" s="159"/>
      <c r="GM358" s="159"/>
      <c r="GN358" s="159"/>
      <c r="GO358" s="159"/>
      <c r="GP358" s="159"/>
      <c r="GQ358" s="159"/>
      <c r="GR358" s="159"/>
      <c r="GS358" s="159"/>
      <c r="GT358" s="159"/>
      <c r="GU358" s="159"/>
      <c r="GV358" s="159"/>
      <c r="GW358" s="159"/>
      <c r="GX358" s="159"/>
      <c r="GY358" s="159"/>
      <c r="GZ358" s="159"/>
      <c r="HA358" s="159"/>
      <c r="HB358" s="159"/>
      <c r="HC358" s="159"/>
      <c r="HD358" s="159"/>
      <c r="HE358" s="159"/>
      <c r="HF358" s="159"/>
      <c r="HG358" s="159"/>
      <c r="HH358" s="159"/>
      <c r="HI358" s="159"/>
      <c r="HJ358" s="159"/>
      <c r="HK358" s="159"/>
      <c r="HL358" s="159"/>
      <c r="HM358" s="159"/>
      <c r="HN358" s="159"/>
      <c r="HO358" s="159"/>
      <c r="HP358" s="159"/>
      <c r="HQ358" s="159"/>
      <c r="HR358" s="159"/>
      <c r="HS358" s="159"/>
      <c r="HT358" s="159"/>
      <c r="HU358" s="159"/>
      <c r="HV358" s="159"/>
      <c r="HW358" s="159"/>
      <c r="HX358" s="159"/>
      <c r="HY358" s="159"/>
      <c r="HZ358" s="159"/>
      <c r="IA358" s="159"/>
      <c r="IB358" s="159"/>
      <c r="IC358" s="159"/>
      <c r="ID358" s="159"/>
      <c r="IE358" s="159"/>
      <c r="IF358" s="159"/>
      <c r="IG358" s="159"/>
      <c r="IH358" s="159"/>
      <c r="II358" s="159"/>
      <c r="IJ358" s="159"/>
      <c r="IK358" s="159"/>
      <c r="IL358" s="159"/>
      <c r="IM358" s="159"/>
      <c r="IN358" s="159"/>
      <c r="IO358" s="159"/>
      <c r="IP358" s="159"/>
      <c r="IQ358" s="159"/>
      <c r="IR358" s="159"/>
      <c r="IS358" s="159"/>
      <c r="IT358" s="159"/>
      <c r="IU358" s="159"/>
      <c r="IV358" s="159"/>
    </row>
    <row r="359" spans="1:256" hidden="1">
      <c r="A359" s="627">
        <v>90024</v>
      </c>
      <c r="B359" s="642" t="s">
        <v>281</v>
      </c>
      <c r="C359" s="174" t="s">
        <v>0</v>
      </c>
      <c r="D359" s="166">
        <f t="shared" si="144"/>
        <v>1770</v>
      </c>
      <c r="E359" s="167">
        <f t="shared" si="145"/>
        <v>1770</v>
      </c>
      <c r="F359" s="167">
        <f t="shared" si="146"/>
        <v>1770</v>
      </c>
      <c r="G359" s="167">
        <v>0</v>
      </c>
      <c r="H359" s="167">
        <v>1770</v>
      </c>
      <c r="I359" s="167">
        <v>0</v>
      </c>
      <c r="J359" s="167">
        <v>0</v>
      </c>
      <c r="K359" s="167">
        <v>0</v>
      </c>
      <c r="L359" s="167">
        <v>0</v>
      </c>
      <c r="M359" s="167">
        <f t="shared" si="148"/>
        <v>0</v>
      </c>
      <c r="N359" s="167">
        <v>0</v>
      </c>
      <c r="O359" s="167">
        <v>0</v>
      </c>
      <c r="P359" s="167">
        <v>0</v>
      </c>
      <c r="Q359" s="168"/>
      <c r="R359" s="168"/>
      <c r="S359" s="168"/>
      <c r="T359" s="168"/>
      <c r="U359" s="168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  <c r="AU359" s="159"/>
      <c r="AV359" s="159"/>
      <c r="AW359" s="159"/>
      <c r="AX359" s="159"/>
      <c r="AY359" s="159"/>
      <c r="AZ359" s="159"/>
      <c r="BA359" s="159"/>
      <c r="BB359" s="159"/>
      <c r="BC359" s="159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159"/>
      <c r="BZ359" s="159"/>
      <c r="CA359" s="159"/>
      <c r="CB359" s="159"/>
      <c r="CC359" s="159"/>
      <c r="CD359" s="159"/>
      <c r="CE359" s="159"/>
      <c r="CF359" s="159"/>
      <c r="CG359" s="159"/>
      <c r="CH359" s="159"/>
      <c r="CI359" s="159"/>
      <c r="CJ359" s="159"/>
      <c r="CK359" s="159"/>
      <c r="CL359" s="159"/>
      <c r="CM359" s="159"/>
      <c r="CN359" s="159"/>
      <c r="CO359" s="159"/>
      <c r="CP359" s="159"/>
      <c r="CQ359" s="159"/>
      <c r="CR359" s="159"/>
      <c r="CS359" s="159"/>
      <c r="CT359" s="159"/>
      <c r="CU359" s="159"/>
      <c r="CV359" s="159"/>
      <c r="CW359" s="159"/>
      <c r="CX359" s="159"/>
      <c r="CY359" s="159"/>
      <c r="CZ359" s="159"/>
      <c r="DA359" s="159"/>
      <c r="DB359" s="159"/>
      <c r="DC359" s="159"/>
      <c r="DD359" s="159"/>
      <c r="DE359" s="159"/>
      <c r="DF359" s="159"/>
      <c r="DG359" s="159"/>
      <c r="DH359" s="159"/>
      <c r="DI359" s="159"/>
      <c r="DJ359" s="159"/>
      <c r="DK359" s="159"/>
      <c r="DL359" s="159"/>
      <c r="DM359" s="159"/>
      <c r="DN359" s="159"/>
      <c r="DO359" s="159"/>
      <c r="DP359" s="159"/>
      <c r="DQ359" s="159"/>
      <c r="DR359" s="159"/>
      <c r="DS359" s="159"/>
      <c r="DT359" s="159"/>
      <c r="DU359" s="159"/>
      <c r="DV359" s="159"/>
      <c r="DW359" s="159"/>
      <c r="DX359" s="159"/>
      <c r="DY359" s="159"/>
      <c r="DZ359" s="159"/>
      <c r="EA359" s="159"/>
      <c r="EB359" s="159"/>
      <c r="EC359" s="159"/>
      <c r="ED359" s="159"/>
      <c r="EE359" s="159"/>
      <c r="EF359" s="159"/>
      <c r="EG359" s="159"/>
      <c r="EH359" s="159"/>
      <c r="EI359" s="159"/>
      <c r="EJ359" s="159"/>
      <c r="EK359" s="159"/>
      <c r="EL359" s="159"/>
      <c r="EM359" s="159"/>
      <c r="EN359" s="159"/>
      <c r="EO359" s="159"/>
      <c r="EP359" s="159"/>
      <c r="EQ359" s="159"/>
      <c r="ER359" s="159"/>
      <c r="ES359" s="159"/>
      <c r="ET359" s="159"/>
      <c r="EU359" s="159"/>
      <c r="EV359" s="159"/>
      <c r="EW359" s="159"/>
      <c r="EX359" s="159"/>
      <c r="EY359" s="159"/>
      <c r="EZ359" s="159"/>
      <c r="FA359" s="159"/>
      <c r="FB359" s="159"/>
      <c r="FC359" s="159"/>
      <c r="FD359" s="159"/>
      <c r="FE359" s="159"/>
      <c r="FF359" s="159"/>
      <c r="FG359" s="159"/>
      <c r="FH359" s="159"/>
      <c r="FI359" s="159"/>
      <c r="FJ359" s="159"/>
      <c r="FK359" s="159"/>
      <c r="FL359" s="159"/>
      <c r="FM359" s="159"/>
      <c r="FN359" s="159"/>
      <c r="FO359" s="159"/>
      <c r="FP359" s="159"/>
      <c r="FQ359" s="159"/>
      <c r="FR359" s="159"/>
      <c r="FS359" s="159"/>
      <c r="FT359" s="159"/>
      <c r="FU359" s="159"/>
      <c r="FV359" s="159"/>
      <c r="FW359" s="159"/>
      <c r="FX359" s="159"/>
      <c r="FY359" s="159"/>
      <c r="FZ359" s="159"/>
      <c r="GA359" s="159"/>
      <c r="GB359" s="159"/>
      <c r="GC359" s="159"/>
      <c r="GD359" s="159"/>
      <c r="GE359" s="159"/>
      <c r="GF359" s="159"/>
      <c r="GG359" s="159"/>
      <c r="GH359" s="159"/>
      <c r="GI359" s="159"/>
      <c r="GJ359" s="159"/>
      <c r="GK359" s="159"/>
      <c r="GL359" s="159"/>
      <c r="GM359" s="159"/>
      <c r="GN359" s="159"/>
      <c r="GO359" s="159"/>
      <c r="GP359" s="159"/>
      <c r="GQ359" s="159"/>
      <c r="GR359" s="159"/>
      <c r="GS359" s="159"/>
      <c r="GT359" s="159"/>
      <c r="GU359" s="159"/>
      <c r="GV359" s="159"/>
      <c r="GW359" s="159"/>
      <c r="GX359" s="159"/>
      <c r="GY359" s="159"/>
      <c r="GZ359" s="159"/>
      <c r="HA359" s="159"/>
      <c r="HB359" s="159"/>
      <c r="HC359" s="159"/>
      <c r="HD359" s="159"/>
      <c r="HE359" s="159"/>
      <c r="HF359" s="159"/>
      <c r="HG359" s="159"/>
      <c r="HH359" s="159"/>
      <c r="HI359" s="159"/>
      <c r="HJ359" s="159"/>
      <c r="HK359" s="159"/>
      <c r="HL359" s="159"/>
      <c r="HM359" s="159"/>
      <c r="HN359" s="159"/>
      <c r="HO359" s="159"/>
      <c r="HP359" s="159"/>
      <c r="HQ359" s="159"/>
      <c r="HR359" s="159"/>
      <c r="HS359" s="159"/>
      <c r="HT359" s="159"/>
      <c r="HU359" s="159"/>
      <c r="HV359" s="159"/>
      <c r="HW359" s="159"/>
      <c r="HX359" s="159"/>
      <c r="HY359" s="159"/>
      <c r="HZ359" s="159"/>
      <c r="IA359" s="159"/>
      <c r="IB359" s="159"/>
      <c r="IC359" s="159"/>
      <c r="ID359" s="159"/>
      <c r="IE359" s="159"/>
      <c r="IF359" s="159"/>
      <c r="IG359" s="159"/>
      <c r="IH359" s="159"/>
      <c r="II359" s="159"/>
      <c r="IJ359" s="159"/>
      <c r="IK359" s="159"/>
      <c r="IL359" s="159"/>
      <c r="IM359" s="159"/>
      <c r="IN359" s="159"/>
      <c r="IO359" s="159"/>
      <c r="IP359" s="159"/>
      <c r="IQ359" s="159"/>
      <c r="IR359" s="159"/>
      <c r="IS359" s="159"/>
      <c r="IT359" s="159"/>
      <c r="IU359" s="159"/>
      <c r="IV359" s="159"/>
    </row>
    <row r="360" spans="1:256" hidden="1">
      <c r="A360" s="628"/>
      <c r="B360" s="643"/>
      <c r="C360" s="174" t="s">
        <v>1</v>
      </c>
      <c r="D360" s="166">
        <f t="shared" si="144"/>
        <v>0</v>
      </c>
      <c r="E360" s="167">
        <f t="shared" si="145"/>
        <v>0</v>
      </c>
      <c r="F360" s="167">
        <f t="shared" si="146"/>
        <v>0</v>
      </c>
      <c r="G360" s="167"/>
      <c r="H360" s="167"/>
      <c r="I360" s="167"/>
      <c r="J360" s="167"/>
      <c r="K360" s="167"/>
      <c r="L360" s="167"/>
      <c r="M360" s="167">
        <f t="shared" si="148"/>
        <v>0</v>
      </c>
      <c r="N360" s="167"/>
      <c r="O360" s="167"/>
      <c r="P360" s="167"/>
      <c r="Q360" s="168"/>
      <c r="R360" s="168"/>
      <c r="S360" s="168"/>
      <c r="T360" s="168"/>
      <c r="U360" s="168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  <c r="AU360" s="159"/>
      <c r="AV360" s="159"/>
      <c r="AW360" s="159"/>
      <c r="AX360" s="159"/>
      <c r="AY360" s="159"/>
      <c r="AZ360" s="159"/>
      <c r="BA360" s="159"/>
      <c r="BB360" s="159"/>
      <c r="BC360" s="159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  <c r="BZ360" s="159"/>
      <c r="CA360" s="159"/>
      <c r="CB360" s="159"/>
      <c r="CC360" s="159"/>
      <c r="CD360" s="159"/>
      <c r="CE360" s="159"/>
      <c r="CF360" s="159"/>
      <c r="CG360" s="159"/>
      <c r="CH360" s="159"/>
      <c r="CI360" s="159"/>
      <c r="CJ360" s="159"/>
      <c r="CK360" s="159"/>
      <c r="CL360" s="159"/>
      <c r="CM360" s="159"/>
      <c r="CN360" s="159"/>
      <c r="CO360" s="159"/>
      <c r="CP360" s="159"/>
      <c r="CQ360" s="159"/>
      <c r="CR360" s="159"/>
      <c r="CS360" s="159"/>
      <c r="CT360" s="159"/>
      <c r="CU360" s="159"/>
      <c r="CV360" s="159"/>
      <c r="CW360" s="159"/>
      <c r="CX360" s="159"/>
      <c r="CY360" s="159"/>
      <c r="CZ360" s="159"/>
      <c r="DA360" s="159"/>
      <c r="DB360" s="159"/>
      <c r="DC360" s="159"/>
      <c r="DD360" s="159"/>
      <c r="DE360" s="159"/>
      <c r="DF360" s="159"/>
      <c r="DG360" s="159"/>
      <c r="DH360" s="159"/>
      <c r="DI360" s="159"/>
      <c r="DJ360" s="159"/>
      <c r="DK360" s="159"/>
      <c r="DL360" s="159"/>
      <c r="DM360" s="159"/>
      <c r="DN360" s="159"/>
      <c r="DO360" s="159"/>
      <c r="DP360" s="159"/>
      <c r="DQ360" s="159"/>
      <c r="DR360" s="159"/>
      <c r="DS360" s="159"/>
      <c r="DT360" s="159"/>
      <c r="DU360" s="159"/>
      <c r="DV360" s="159"/>
      <c r="DW360" s="159"/>
      <c r="DX360" s="159"/>
      <c r="DY360" s="159"/>
      <c r="DZ360" s="159"/>
      <c r="EA360" s="159"/>
      <c r="EB360" s="159"/>
      <c r="EC360" s="159"/>
      <c r="ED360" s="159"/>
      <c r="EE360" s="159"/>
      <c r="EF360" s="159"/>
      <c r="EG360" s="159"/>
      <c r="EH360" s="159"/>
      <c r="EI360" s="159"/>
      <c r="EJ360" s="159"/>
      <c r="EK360" s="159"/>
      <c r="EL360" s="159"/>
      <c r="EM360" s="159"/>
      <c r="EN360" s="159"/>
      <c r="EO360" s="159"/>
      <c r="EP360" s="159"/>
      <c r="EQ360" s="159"/>
      <c r="ER360" s="159"/>
      <c r="ES360" s="159"/>
      <c r="ET360" s="159"/>
      <c r="EU360" s="159"/>
      <c r="EV360" s="159"/>
      <c r="EW360" s="159"/>
      <c r="EX360" s="159"/>
      <c r="EY360" s="159"/>
      <c r="EZ360" s="159"/>
      <c r="FA360" s="159"/>
      <c r="FB360" s="159"/>
      <c r="FC360" s="159"/>
      <c r="FD360" s="159"/>
      <c r="FE360" s="159"/>
      <c r="FF360" s="159"/>
      <c r="FG360" s="159"/>
      <c r="FH360" s="159"/>
      <c r="FI360" s="159"/>
      <c r="FJ360" s="159"/>
      <c r="FK360" s="159"/>
      <c r="FL360" s="159"/>
      <c r="FM360" s="159"/>
      <c r="FN360" s="159"/>
      <c r="FO360" s="159"/>
      <c r="FP360" s="159"/>
      <c r="FQ360" s="159"/>
      <c r="FR360" s="159"/>
      <c r="FS360" s="159"/>
      <c r="FT360" s="159"/>
      <c r="FU360" s="159"/>
      <c r="FV360" s="159"/>
      <c r="FW360" s="159"/>
      <c r="FX360" s="159"/>
      <c r="FY360" s="159"/>
      <c r="FZ360" s="159"/>
      <c r="GA360" s="159"/>
      <c r="GB360" s="159"/>
      <c r="GC360" s="159"/>
      <c r="GD360" s="159"/>
      <c r="GE360" s="159"/>
      <c r="GF360" s="159"/>
      <c r="GG360" s="159"/>
      <c r="GH360" s="159"/>
      <c r="GI360" s="159"/>
      <c r="GJ360" s="159"/>
      <c r="GK360" s="159"/>
      <c r="GL360" s="159"/>
      <c r="GM360" s="159"/>
      <c r="GN360" s="159"/>
      <c r="GO360" s="159"/>
      <c r="GP360" s="159"/>
      <c r="GQ360" s="159"/>
      <c r="GR360" s="159"/>
      <c r="GS360" s="159"/>
      <c r="GT360" s="159"/>
      <c r="GU360" s="159"/>
      <c r="GV360" s="159"/>
      <c r="GW360" s="159"/>
      <c r="GX360" s="159"/>
      <c r="GY360" s="159"/>
      <c r="GZ360" s="159"/>
      <c r="HA360" s="159"/>
      <c r="HB360" s="159"/>
      <c r="HC360" s="159"/>
      <c r="HD360" s="159"/>
      <c r="HE360" s="159"/>
      <c r="HF360" s="159"/>
      <c r="HG360" s="159"/>
      <c r="HH360" s="159"/>
      <c r="HI360" s="159"/>
      <c r="HJ360" s="159"/>
      <c r="HK360" s="159"/>
      <c r="HL360" s="159"/>
      <c r="HM360" s="159"/>
      <c r="HN360" s="159"/>
      <c r="HO360" s="159"/>
      <c r="HP360" s="159"/>
      <c r="HQ360" s="159"/>
      <c r="HR360" s="159"/>
      <c r="HS360" s="159"/>
      <c r="HT360" s="159"/>
      <c r="HU360" s="159"/>
      <c r="HV360" s="159"/>
      <c r="HW360" s="159"/>
      <c r="HX360" s="159"/>
      <c r="HY360" s="159"/>
      <c r="HZ360" s="159"/>
      <c r="IA360" s="159"/>
      <c r="IB360" s="159"/>
      <c r="IC360" s="159"/>
      <c r="ID360" s="159"/>
      <c r="IE360" s="159"/>
      <c r="IF360" s="159"/>
      <c r="IG360" s="159"/>
      <c r="IH360" s="159"/>
      <c r="II360" s="159"/>
      <c r="IJ360" s="159"/>
      <c r="IK360" s="159"/>
      <c r="IL360" s="159"/>
      <c r="IM360" s="159"/>
      <c r="IN360" s="159"/>
      <c r="IO360" s="159"/>
      <c r="IP360" s="159"/>
      <c r="IQ360" s="159"/>
      <c r="IR360" s="159"/>
      <c r="IS360" s="159"/>
      <c r="IT360" s="159"/>
      <c r="IU360" s="159"/>
      <c r="IV360" s="159"/>
    </row>
    <row r="361" spans="1:256" hidden="1">
      <c r="A361" s="629"/>
      <c r="B361" s="644"/>
      <c r="C361" s="174" t="s">
        <v>2</v>
      </c>
      <c r="D361" s="166">
        <f>D359+D360</f>
        <v>1770</v>
      </c>
      <c r="E361" s="167">
        <f t="shared" ref="E361:P361" si="154">E359+E360</f>
        <v>1770</v>
      </c>
      <c r="F361" s="167">
        <f t="shared" si="154"/>
        <v>1770</v>
      </c>
      <c r="G361" s="167">
        <f t="shared" si="154"/>
        <v>0</v>
      </c>
      <c r="H361" s="167">
        <f t="shared" si="154"/>
        <v>1770</v>
      </c>
      <c r="I361" s="167">
        <f t="shared" si="154"/>
        <v>0</v>
      </c>
      <c r="J361" s="167">
        <f t="shared" si="154"/>
        <v>0</v>
      </c>
      <c r="K361" s="167">
        <f t="shared" si="154"/>
        <v>0</v>
      </c>
      <c r="L361" s="167">
        <f t="shared" si="154"/>
        <v>0</v>
      </c>
      <c r="M361" s="167">
        <f t="shared" si="154"/>
        <v>0</v>
      </c>
      <c r="N361" s="167">
        <f t="shared" si="154"/>
        <v>0</v>
      </c>
      <c r="O361" s="167">
        <f t="shared" si="154"/>
        <v>0</v>
      </c>
      <c r="P361" s="167">
        <f t="shared" si="154"/>
        <v>0</v>
      </c>
      <c r="Q361" s="168"/>
      <c r="R361" s="168"/>
      <c r="S361" s="168"/>
      <c r="T361" s="168"/>
      <c r="U361" s="168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  <c r="AU361" s="159"/>
      <c r="AV361" s="159"/>
      <c r="AW361" s="159"/>
      <c r="AX361" s="159"/>
      <c r="AY361" s="159"/>
      <c r="AZ361" s="159"/>
      <c r="BA361" s="159"/>
      <c r="BB361" s="159"/>
      <c r="BC361" s="159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  <c r="BZ361" s="159"/>
      <c r="CA361" s="159"/>
      <c r="CB361" s="159"/>
      <c r="CC361" s="159"/>
      <c r="CD361" s="159"/>
      <c r="CE361" s="159"/>
      <c r="CF361" s="159"/>
      <c r="CG361" s="159"/>
      <c r="CH361" s="159"/>
      <c r="CI361" s="159"/>
      <c r="CJ361" s="159"/>
      <c r="CK361" s="159"/>
      <c r="CL361" s="159"/>
      <c r="CM361" s="159"/>
      <c r="CN361" s="159"/>
      <c r="CO361" s="159"/>
      <c r="CP361" s="159"/>
      <c r="CQ361" s="159"/>
      <c r="CR361" s="159"/>
      <c r="CS361" s="159"/>
      <c r="CT361" s="159"/>
      <c r="CU361" s="159"/>
      <c r="CV361" s="159"/>
      <c r="CW361" s="159"/>
      <c r="CX361" s="159"/>
      <c r="CY361" s="159"/>
      <c r="CZ361" s="159"/>
      <c r="DA361" s="159"/>
      <c r="DB361" s="159"/>
      <c r="DC361" s="159"/>
      <c r="DD361" s="159"/>
      <c r="DE361" s="159"/>
      <c r="DF361" s="159"/>
      <c r="DG361" s="159"/>
      <c r="DH361" s="159"/>
      <c r="DI361" s="159"/>
      <c r="DJ361" s="159"/>
      <c r="DK361" s="159"/>
      <c r="DL361" s="159"/>
      <c r="DM361" s="159"/>
      <c r="DN361" s="159"/>
      <c r="DO361" s="159"/>
      <c r="DP361" s="159"/>
      <c r="DQ361" s="159"/>
      <c r="DR361" s="159"/>
      <c r="DS361" s="159"/>
      <c r="DT361" s="159"/>
      <c r="DU361" s="159"/>
      <c r="DV361" s="159"/>
      <c r="DW361" s="159"/>
      <c r="DX361" s="159"/>
      <c r="DY361" s="159"/>
      <c r="DZ361" s="159"/>
      <c r="EA361" s="159"/>
      <c r="EB361" s="159"/>
      <c r="EC361" s="159"/>
      <c r="ED361" s="159"/>
      <c r="EE361" s="159"/>
      <c r="EF361" s="159"/>
      <c r="EG361" s="159"/>
      <c r="EH361" s="159"/>
      <c r="EI361" s="159"/>
      <c r="EJ361" s="159"/>
      <c r="EK361" s="159"/>
      <c r="EL361" s="159"/>
      <c r="EM361" s="159"/>
      <c r="EN361" s="159"/>
      <c r="EO361" s="159"/>
      <c r="EP361" s="159"/>
      <c r="EQ361" s="159"/>
      <c r="ER361" s="159"/>
      <c r="ES361" s="159"/>
      <c r="ET361" s="159"/>
      <c r="EU361" s="159"/>
      <c r="EV361" s="159"/>
      <c r="EW361" s="159"/>
      <c r="EX361" s="159"/>
      <c r="EY361" s="159"/>
      <c r="EZ361" s="159"/>
      <c r="FA361" s="159"/>
      <c r="FB361" s="159"/>
      <c r="FC361" s="159"/>
      <c r="FD361" s="159"/>
      <c r="FE361" s="159"/>
      <c r="FF361" s="159"/>
      <c r="FG361" s="159"/>
      <c r="FH361" s="159"/>
      <c r="FI361" s="159"/>
      <c r="FJ361" s="159"/>
      <c r="FK361" s="159"/>
      <c r="FL361" s="159"/>
      <c r="FM361" s="159"/>
      <c r="FN361" s="159"/>
      <c r="FO361" s="159"/>
      <c r="FP361" s="159"/>
      <c r="FQ361" s="159"/>
      <c r="FR361" s="159"/>
      <c r="FS361" s="159"/>
      <c r="FT361" s="159"/>
      <c r="FU361" s="159"/>
      <c r="FV361" s="159"/>
      <c r="FW361" s="159"/>
      <c r="FX361" s="159"/>
      <c r="FY361" s="159"/>
      <c r="FZ361" s="159"/>
      <c r="GA361" s="159"/>
      <c r="GB361" s="159"/>
      <c r="GC361" s="159"/>
      <c r="GD361" s="159"/>
      <c r="GE361" s="159"/>
      <c r="GF361" s="159"/>
      <c r="GG361" s="159"/>
      <c r="GH361" s="159"/>
      <c r="GI361" s="159"/>
      <c r="GJ361" s="159"/>
      <c r="GK361" s="159"/>
      <c r="GL361" s="159"/>
      <c r="GM361" s="159"/>
      <c r="GN361" s="159"/>
      <c r="GO361" s="159"/>
      <c r="GP361" s="159"/>
      <c r="GQ361" s="159"/>
      <c r="GR361" s="159"/>
      <c r="GS361" s="159"/>
      <c r="GT361" s="159"/>
      <c r="GU361" s="159"/>
      <c r="GV361" s="159"/>
      <c r="GW361" s="159"/>
      <c r="GX361" s="159"/>
      <c r="GY361" s="159"/>
      <c r="GZ361" s="159"/>
      <c r="HA361" s="159"/>
      <c r="HB361" s="159"/>
      <c r="HC361" s="159"/>
      <c r="HD361" s="159"/>
      <c r="HE361" s="159"/>
      <c r="HF361" s="159"/>
      <c r="HG361" s="159"/>
      <c r="HH361" s="159"/>
      <c r="HI361" s="159"/>
      <c r="HJ361" s="159"/>
      <c r="HK361" s="159"/>
      <c r="HL361" s="159"/>
      <c r="HM361" s="159"/>
      <c r="HN361" s="159"/>
      <c r="HO361" s="159"/>
      <c r="HP361" s="159"/>
      <c r="HQ361" s="159"/>
      <c r="HR361" s="159"/>
      <c r="HS361" s="159"/>
      <c r="HT361" s="159"/>
      <c r="HU361" s="159"/>
      <c r="HV361" s="159"/>
      <c r="HW361" s="159"/>
      <c r="HX361" s="159"/>
      <c r="HY361" s="159"/>
      <c r="HZ361" s="159"/>
      <c r="IA361" s="159"/>
      <c r="IB361" s="159"/>
      <c r="IC361" s="159"/>
      <c r="ID361" s="159"/>
      <c r="IE361" s="159"/>
      <c r="IF361" s="159"/>
      <c r="IG361" s="159"/>
      <c r="IH361" s="159"/>
      <c r="II361" s="159"/>
      <c r="IJ361" s="159"/>
      <c r="IK361" s="159"/>
      <c r="IL361" s="159"/>
      <c r="IM361" s="159"/>
      <c r="IN361" s="159"/>
      <c r="IO361" s="159"/>
      <c r="IP361" s="159"/>
      <c r="IQ361" s="159"/>
      <c r="IR361" s="159"/>
      <c r="IS361" s="159"/>
      <c r="IT361" s="159"/>
      <c r="IU361" s="159"/>
      <c r="IV361" s="159"/>
    </row>
    <row r="362" spans="1:256" hidden="1">
      <c r="A362" s="627">
        <v>90026</v>
      </c>
      <c r="B362" s="630" t="s">
        <v>282</v>
      </c>
      <c r="C362" s="174" t="s">
        <v>0</v>
      </c>
      <c r="D362" s="166">
        <f t="shared" si="144"/>
        <v>101010</v>
      </c>
      <c r="E362" s="167">
        <f t="shared" si="145"/>
        <v>101010</v>
      </c>
      <c r="F362" s="167">
        <f t="shared" si="146"/>
        <v>101010</v>
      </c>
      <c r="G362" s="167">
        <v>73450</v>
      </c>
      <c r="H362" s="167">
        <f>101010-73450</f>
        <v>27560</v>
      </c>
      <c r="I362" s="167">
        <v>0</v>
      </c>
      <c r="J362" s="167">
        <v>0</v>
      </c>
      <c r="K362" s="167">
        <v>0</v>
      </c>
      <c r="L362" s="167">
        <v>0</v>
      </c>
      <c r="M362" s="167">
        <f t="shared" si="148"/>
        <v>0</v>
      </c>
      <c r="N362" s="167">
        <v>0</v>
      </c>
      <c r="O362" s="167">
        <v>0</v>
      </c>
      <c r="P362" s="167">
        <v>0</v>
      </c>
      <c r="Q362" s="168"/>
      <c r="R362" s="168"/>
      <c r="S362" s="168"/>
      <c r="T362" s="168"/>
      <c r="U362" s="168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  <c r="AU362" s="159"/>
      <c r="AV362" s="159"/>
      <c r="AW362" s="159"/>
      <c r="AX362" s="159"/>
      <c r="AY362" s="159"/>
      <c r="AZ362" s="159"/>
      <c r="BA362" s="159"/>
      <c r="BB362" s="159"/>
      <c r="BC362" s="159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  <c r="BZ362" s="159"/>
      <c r="CA362" s="159"/>
      <c r="CB362" s="159"/>
      <c r="CC362" s="159"/>
      <c r="CD362" s="159"/>
      <c r="CE362" s="159"/>
      <c r="CF362" s="159"/>
      <c r="CG362" s="159"/>
      <c r="CH362" s="159"/>
      <c r="CI362" s="159"/>
      <c r="CJ362" s="159"/>
      <c r="CK362" s="159"/>
      <c r="CL362" s="159"/>
      <c r="CM362" s="159"/>
      <c r="CN362" s="159"/>
      <c r="CO362" s="159"/>
      <c r="CP362" s="159"/>
      <c r="CQ362" s="159"/>
      <c r="CR362" s="159"/>
      <c r="CS362" s="159"/>
      <c r="CT362" s="159"/>
      <c r="CU362" s="159"/>
      <c r="CV362" s="159"/>
      <c r="CW362" s="159"/>
      <c r="CX362" s="159"/>
      <c r="CY362" s="159"/>
      <c r="CZ362" s="159"/>
      <c r="DA362" s="159"/>
      <c r="DB362" s="159"/>
      <c r="DC362" s="159"/>
      <c r="DD362" s="159"/>
      <c r="DE362" s="159"/>
      <c r="DF362" s="159"/>
      <c r="DG362" s="159"/>
      <c r="DH362" s="159"/>
      <c r="DI362" s="159"/>
      <c r="DJ362" s="159"/>
      <c r="DK362" s="159"/>
      <c r="DL362" s="159"/>
      <c r="DM362" s="159"/>
      <c r="DN362" s="159"/>
      <c r="DO362" s="159"/>
      <c r="DP362" s="159"/>
      <c r="DQ362" s="159"/>
      <c r="DR362" s="159"/>
      <c r="DS362" s="159"/>
      <c r="DT362" s="159"/>
      <c r="DU362" s="159"/>
      <c r="DV362" s="159"/>
      <c r="DW362" s="159"/>
      <c r="DX362" s="159"/>
      <c r="DY362" s="159"/>
      <c r="DZ362" s="159"/>
      <c r="EA362" s="159"/>
      <c r="EB362" s="159"/>
      <c r="EC362" s="159"/>
      <c r="ED362" s="159"/>
      <c r="EE362" s="159"/>
      <c r="EF362" s="159"/>
      <c r="EG362" s="159"/>
      <c r="EH362" s="159"/>
      <c r="EI362" s="159"/>
      <c r="EJ362" s="159"/>
      <c r="EK362" s="159"/>
      <c r="EL362" s="159"/>
      <c r="EM362" s="159"/>
      <c r="EN362" s="159"/>
      <c r="EO362" s="159"/>
      <c r="EP362" s="159"/>
      <c r="EQ362" s="159"/>
      <c r="ER362" s="159"/>
      <c r="ES362" s="159"/>
      <c r="ET362" s="159"/>
      <c r="EU362" s="159"/>
      <c r="EV362" s="159"/>
      <c r="EW362" s="159"/>
      <c r="EX362" s="159"/>
      <c r="EY362" s="159"/>
      <c r="EZ362" s="159"/>
      <c r="FA362" s="159"/>
      <c r="FB362" s="159"/>
      <c r="FC362" s="159"/>
      <c r="FD362" s="159"/>
      <c r="FE362" s="159"/>
      <c r="FF362" s="159"/>
      <c r="FG362" s="159"/>
      <c r="FH362" s="159"/>
      <c r="FI362" s="159"/>
      <c r="FJ362" s="159"/>
      <c r="FK362" s="159"/>
      <c r="FL362" s="159"/>
      <c r="FM362" s="159"/>
      <c r="FN362" s="159"/>
      <c r="FO362" s="159"/>
      <c r="FP362" s="159"/>
      <c r="FQ362" s="159"/>
      <c r="FR362" s="159"/>
      <c r="FS362" s="159"/>
      <c r="FT362" s="159"/>
      <c r="FU362" s="159"/>
      <c r="FV362" s="159"/>
      <c r="FW362" s="159"/>
      <c r="FX362" s="159"/>
      <c r="FY362" s="159"/>
      <c r="FZ362" s="159"/>
      <c r="GA362" s="159"/>
      <c r="GB362" s="159"/>
      <c r="GC362" s="159"/>
      <c r="GD362" s="159"/>
      <c r="GE362" s="159"/>
      <c r="GF362" s="159"/>
      <c r="GG362" s="159"/>
      <c r="GH362" s="159"/>
      <c r="GI362" s="159"/>
      <c r="GJ362" s="159"/>
      <c r="GK362" s="159"/>
      <c r="GL362" s="159"/>
      <c r="GM362" s="159"/>
      <c r="GN362" s="159"/>
      <c r="GO362" s="159"/>
      <c r="GP362" s="159"/>
      <c r="GQ362" s="159"/>
      <c r="GR362" s="159"/>
      <c r="GS362" s="159"/>
      <c r="GT362" s="159"/>
      <c r="GU362" s="159"/>
      <c r="GV362" s="159"/>
      <c r="GW362" s="159"/>
      <c r="GX362" s="159"/>
      <c r="GY362" s="159"/>
      <c r="GZ362" s="159"/>
      <c r="HA362" s="159"/>
      <c r="HB362" s="159"/>
      <c r="HC362" s="159"/>
      <c r="HD362" s="159"/>
      <c r="HE362" s="159"/>
      <c r="HF362" s="159"/>
      <c r="HG362" s="159"/>
      <c r="HH362" s="159"/>
      <c r="HI362" s="159"/>
      <c r="HJ362" s="159"/>
      <c r="HK362" s="159"/>
      <c r="HL362" s="159"/>
      <c r="HM362" s="159"/>
      <c r="HN362" s="159"/>
      <c r="HO362" s="159"/>
      <c r="HP362" s="159"/>
      <c r="HQ362" s="159"/>
      <c r="HR362" s="159"/>
      <c r="HS362" s="159"/>
      <c r="HT362" s="159"/>
      <c r="HU362" s="159"/>
      <c r="HV362" s="159"/>
      <c r="HW362" s="159"/>
      <c r="HX362" s="159"/>
      <c r="HY362" s="159"/>
      <c r="HZ362" s="159"/>
      <c r="IA362" s="159"/>
      <c r="IB362" s="159"/>
      <c r="IC362" s="159"/>
      <c r="ID362" s="159"/>
      <c r="IE362" s="159"/>
      <c r="IF362" s="159"/>
      <c r="IG362" s="159"/>
      <c r="IH362" s="159"/>
      <c r="II362" s="159"/>
      <c r="IJ362" s="159"/>
      <c r="IK362" s="159"/>
      <c r="IL362" s="159"/>
      <c r="IM362" s="159"/>
      <c r="IN362" s="159"/>
      <c r="IO362" s="159"/>
      <c r="IP362" s="159"/>
      <c r="IQ362" s="159"/>
      <c r="IR362" s="159"/>
      <c r="IS362" s="159"/>
      <c r="IT362" s="159"/>
      <c r="IU362" s="159"/>
      <c r="IV362" s="159"/>
    </row>
    <row r="363" spans="1:256" hidden="1">
      <c r="A363" s="628"/>
      <c r="B363" s="631"/>
      <c r="C363" s="174" t="s">
        <v>1</v>
      </c>
      <c r="D363" s="166">
        <f t="shared" si="144"/>
        <v>0</v>
      </c>
      <c r="E363" s="167">
        <f t="shared" si="145"/>
        <v>0</v>
      </c>
      <c r="F363" s="167">
        <f t="shared" si="146"/>
        <v>0</v>
      </c>
      <c r="G363" s="167"/>
      <c r="H363" s="167"/>
      <c r="I363" s="167"/>
      <c r="J363" s="167"/>
      <c r="K363" s="167"/>
      <c r="L363" s="167"/>
      <c r="M363" s="167">
        <f t="shared" si="148"/>
        <v>0</v>
      </c>
      <c r="N363" s="167"/>
      <c r="O363" s="167"/>
      <c r="P363" s="167"/>
      <c r="Q363" s="168"/>
      <c r="R363" s="168"/>
      <c r="S363" s="168"/>
      <c r="T363" s="168"/>
      <c r="U363" s="168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  <c r="AU363" s="159"/>
      <c r="AV363" s="159"/>
      <c r="AW363" s="159"/>
      <c r="AX363" s="159"/>
      <c r="AY363" s="159"/>
      <c r="AZ363" s="159"/>
      <c r="BA363" s="159"/>
      <c r="BB363" s="159"/>
      <c r="BC363" s="159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  <c r="BZ363" s="159"/>
      <c r="CA363" s="159"/>
      <c r="CB363" s="159"/>
      <c r="CC363" s="159"/>
      <c r="CD363" s="159"/>
      <c r="CE363" s="159"/>
      <c r="CF363" s="159"/>
      <c r="CG363" s="159"/>
      <c r="CH363" s="159"/>
      <c r="CI363" s="159"/>
      <c r="CJ363" s="159"/>
      <c r="CK363" s="159"/>
      <c r="CL363" s="159"/>
      <c r="CM363" s="159"/>
      <c r="CN363" s="159"/>
      <c r="CO363" s="159"/>
      <c r="CP363" s="159"/>
      <c r="CQ363" s="159"/>
      <c r="CR363" s="159"/>
      <c r="CS363" s="159"/>
      <c r="CT363" s="159"/>
      <c r="CU363" s="159"/>
      <c r="CV363" s="159"/>
      <c r="CW363" s="159"/>
      <c r="CX363" s="159"/>
      <c r="CY363" s="159"/>
      <c r="CZ363" s="159"/>
      <c r="DA363" s="159"/>
      <c r="DB363" s="159"/>
      <c r="DC363" s="159"/>
      <c r="DD363" s="159"/>
      <c r="DE363" s="159"/>
      <c r="DF363" s="159"/>
      <c r="DG363" s="159"/>
      <c r="DH363" s="159"/>
      <c r="DI363" s="159"/>
      <c r="DJ363" s="159"/>
      <c r="DK363" s="159"/>
      <c r="DL363" s="159"/>
      <c r="DM363" s="159"/>
      <c r="DN363" s="159"/>
      <c r="DO363" s="159"/>
      <c r="DP363" s="159"/>
      <c r="DQ363" s="159"/>
      <c r="DR363" s="159"/>
      <c r="DS363" s="159"/>
      <c r="DT363" s="159"/>
      <c r="DU363" s="159"/>
      <c r="DV363" s="159"/>
      <c r="DW363" s="159"/>
      <c r="DX363" s="159"/>
      <c r="DY363" s="159"/>
      <c r="DZ363" s="159"/>
      <c r="EA363" s="159"/>
      <c r="EB363" s="159"/>
      <c r="EC363" s="159"/>
      <c r="ED363" s="159"/>
      <c r="EE363" s="159"/>
      <c r="EF363" s="159"/>
      <c r="EG363" s="159"/>
      <c r="EH363" s="159"/>
      <c r="EI363" s="159"/>
      <c r="EJ363" s="159"/>
      <c r="EK363" s="159"/>
      <c r="EL363" s="159"/>
      <c r="EM363" s="159"/>
      <c r="EN363" s="159"/>
      <c r="EO363" s="159"/>
      <c r="EP363" s="159"/>
      <c r="EQ363" s="159"/>
      <c r="ER363" s="159"/>
      <c r="ES363" s="159"/>
      <c r="ET363" s="159"/>
      <c r="EU363" s="159"/>
      <c r="EV363" s="159"/>
      <c r="EW363" s="159"/>
      <c r="EX363" s="159"/>
      <c r="EY363" s="159"/>
      <c r="EZ363" s="159"/>
      <c r="FA363" s="159"/>
      <c r="FB363" s="159"/>
      <c r="FC363" s="159"/>
      <c r="FD363" s="159"/>
      <c r="FE363" s="159"/>
      <c r="FF363" s="159"/>
      <c r="FG363" s="159"/>
      <c r="FH363" s="159"/>
      <c r="FI363" s="159"/>
      <c r="FJ363" s="159"/>
      <c r="FK363" s="159"/>
      <c r="FL363" s="159"/>
      <c r="FM363" s="159"/>
      <c r="FN363" s="159"/>
      <c r="FO363" s="159"/>
      <c r="FP363" s="159"/>
      <c r="FQ363" s="159"/>
      <c r="FR363" s="159"/>
      <c r="FS363" s="159"/>
      <c r="FT363" s="159"/>
      <c r="FU363" s="159"/>
      <c r="FV363" s="159"/>
      <c r="FW363" s="159"/>
      <c r="FX363" s="159"/>
      <c r="FY363" s="159"/>
      <c r="FZ363" s="159"/>
      <c r="GA363" s="159"/>
      <c r="GB363" s="159"/>
      <c r="GC363" s="159"/>
      <c r="GD363" s="159"/>
      <c r="GE363" s="159"/>
      <c r="GF363" s="159"/>
      <c r="GG363" s="159"/>
      <c r="GH363" s="159"/>
      <c r="GI363" s="159"/>
      <c r="GJ363" s="159"/>
      <c r="GK363" s="159"/>
      <c r="GL363" s="159"/>
      <c r="GM363" s="159"/>
      <c r="GN363" s="159"/>
      <c r="GO363" s="159"/>
      <c r="GP363" s="159"/>
      <c r="GQ363" s="159"/>
      <c r="GR363" s="159"/>
      <c r="GS363" s="159"/>
      <c r="GT363" s="159"/>
      <c r="GU363" s="159"/>
      <c r="GV363" s="159"/>
      <c r="GW363" s="159"/>
      <c r="GX363" s="159"/>
      <c r="GY363" s="159"/>
      <c r="GZ363" s="159"/>
      <c r="HA363" s="159"/>
      <c r="HB363" s="159"/>
      <c r="HC363" s="159"/>
      <c r="HD363" s="159"/>
      <c r="HE363" s="159"/>
      <c r="HF363" s="159"/>
      <c r="HG363" s="159"/>
      <c r="HH363" s="159"/>
      <c r="HI363" s="159"/>
      <c r="HJ363" s="159"/>
      <c r="HK363" s="159"/>
      <c r="HL363" s="159"/>
      <c r="HM363" s="159"/>
      <c r="HN363" s="159"/>
      <c r="HO363" s="159"/>
      <c r="HP363" s="159"/>
      <c r="HQ363" s="159"/>
      <c r="HR363" s="159"/>
      <c r="HS363" s="159"/>
      <c r="HT363" s="159"/>
      <c r="HU363" s="159"/>
      <c r="HV363" s="159"/>
      <c r="HW363" s="159"/>
      <c r="HX363" s="159"/>
      <c r="HY363" s="159"/>
      <c r="HZ363" s="159"/>
      <c r="IA363" s="159"/>
      <c r="IB363" s="159"/>
      <c r="IC363" s="159"/>
      <c r="ID363" s="159"/>
      <c r="IE363" s="159"/>
      <c r="IF363" s="159"/>
      <c r="IG363" s="159"/>
      <c r="IH363" s="159"/>
      <c r="II363" s="159"/>
      <c r="IJ363" s="159"/>
      <c r="IK363" s="159"/>
      <c r="IL363" s="159"/>
      <c r="IM363" s="159"/>
      <c r="IN363" s="159"/>
      <c r="IO363" s="159"/>
      <c r="IP363" s="159"/>
      <c r="IQ363" s="159"/>
      <c r="IR363" s="159"/>
      <c r="IS363" s="159"/>
      <c r="IT363" s="159"/>
      <c r="IU363" s="159"/>
      <c r="IV363" s="159"/>
    </row>
    <row r="364" spans="1:256" hidden="1">
      <c r="A364" s="629"/>
      <c r="B364" s="632"/>
      <c r="C364" s="174" t="s">
        <v>2</v>
      </c>
      <c r="D364" s="166">
        <f>D362+D363</f>
        <v>101010</v>
      </c>
      <c r="E364" s="167">
        <f t="shared" ref="E364:P364" si="155">E362+E363</f>
        <v>101010</v>
      </c>
      <c r="F364" s="167">
        <f t="shared" si="155"/>
        <v>101010</v>
      </c>
      <c r="G364" s="167">
        <f t="shared" si="155"/>
        <v>73450</v>
      </c>
      <c r="H364" s="167">
        <f t="shared" si="155"/>
        <v>27560</v>
      </c>
      <c r="I364" s="167">
        <f t="shared" si="155"/>
        <v>0</v>
      </c>
      <c r="J364" s="167">
        <f t="shared" si="155"/>
        <v>0</v>
      </c>
      <c r="K364" s="167">
        <f t="shared" si="155"/>
        <v>0</v>
      </c>
      <c r="L364" s="167">
        <f t="shared" si="155"/>
        <v>0</v>
      </c>
      <c r="M364" s="167">
        <f t="shared" si="155"/>
        <v>0</v>
      </c>
      <c r="N364" s="167">
        <f t="shared" si="155"/>
        <v>0</v>
      </c>
      <c r="O364" s="167">
        <f t="shared" si="155"/>
        <v>0</v>
      </c>
      <c r="P364" s="167">
        <f t="shared" si="155"/>
        <v>0</v>
      </c>
      <c r="Q364" s="168"/>
      <c r="R364" s="168"/>
      <c r="S364" s="168"/>
      <c r="T364" s="168"/>
      <c r="U364" s="168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  <c r="AU364" s="159"/>
      <c r="AV364" s="159"/>
      <c r="AW364" s="159"/>
      <c r="AX364" s="159"/>
      <c r="AY364" s="159"/>
      <c r="AZ364" s="159"/>
      <c r="BA364" s="159"/>
      <c r="BB364" s="159"/>
      <c r="BC364" s="159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  <c r="BZ364" s="159"/>
      <c r="CA364" s="159"/>
      <c r="CB364" s="159"/>
      <c r="CC364" s="159"/>
      <c r="CD364" s="159"/>
      <c r="CE364" s="159"/>
      <c r="CF364" s="159"/>
      <c r="CG364" s="159"/>
      <c r="CH364" s="159"/>
      <c r="CI364" s="159"/>
      <c r="CJ364" s="159"/>
      <c r="CK364" s="159"/>
      <c r="CL364" s="159"/>
      <c r="CM364" s="159"/>
      <c r="CN364" s="159"/>
      <c r="CO364" s="159"/>
      <c r="CP364" s="159"/>
      <c r="CQ364" s="159"/>
      <c r="CR364" s="159"/>
      <c r="CS364" s="159"/>
      <c r="CT364" s="159"/>
      <c r="CU364" s="159"/>
      <c r="CV364" s="159"/>
      <c r="CW364" s="159"/>
      <c r="CX364" s="159"/>
      <c r="CY364" s="159"/>
      <c r="CZ364" s="159"/>
      <c r="DA364" s="159"/>
      <c r="DB364" s="159"/>
      <c r="DC364" s="159"/>
      <c r="DD364" s="159"/>
      <c r="DE364" s="159"/>
      <c r="DF364" s="159"/>
      <c r="DG364" s="159"/>
      <c r="DH364" s="159"/>
      <c r="DI364" s="159"/>
      <c r="DJ364" s="159"/>
      <c r="DK364" s="159"/>
      <c r="DL364" s="159"/>
      <c r="DM364" s="159"/>
      <c r="DN364" s="159"/>
      <c r="DO364" s="159"/>
      <c r="DP364" s="159"/>
      <c r="DQ364" s="159"/>
      <c r="DR364" s="159"/>
      <c r="DS364" s="159"/>
      <c r="DT364" s="159"/>
      <c r="DU364" s="159"/>
      <c r="DV364" s="159"/>
      <c r="DW364" s="159"/>
      <c r="DX364" s="159"/>
      <c r="DY364" s="159"/>
      <c r="DZ364" s="159"/>
      <c r="EA364" s="159"/>
      <c r="EB364" s="159"/>
      <c r="EC364" s="159"/>
      <c r="ED364" s="159"/>
      <c r="EE364" s="159"/>
      <c r="EF364" s="159"/>
      <c r="EG364" s="159"/>
      <c r="EH364" s="159"/>
      <c r="EI364" s="159"/>
      <c r="EJ364" s="159"/>
      <c r="EK364" s="159"/>
      <c r="EL364" s="159"/>
      <c r="EM364" s="159"/>
      <c r="EN364" s="159"/>
      <c r="EO364" s="159"/>
      <c r="EP364" s="159"/>
      <c r="EQ364" s="159"/>
      <c r="ER364" s="159"/>
      <c r="ES364" s="159"/>
      <c r="ET364" s="159"/>
      <c r="EU364" s="159"/>
      <c r="EV364" s="159"/>
      <c r="EW364" s="159"/>
      <c r="EX364" s="159"/>
      <c r="EY364" s="159"/>
      <c r="EZ364" s="159"/>
      <c r="FA364" s="159"/>
      <c r="FB364" s="159"/>
      <c r="FC364" s="159"/>
      <c r="FD364" s="159"/>
      <c r="FE364" s="159"/>
      <c r="FF364" s="159"/>
      <c r="FG364" s="159"/>
      <c r="FH364" s="159"/>
      <c r="FI364" s="159"/>
      <c r="FJ364" s="159"/>
      <c r="FK364" s="159"/>
      <c r="FL364" s="159"/>
      <c r="FM364" s="159"/>
      <c r="FN364" s="159"/>
      <c r="FO364" s="159"/>
      <c r="FP364" s="159"/>
      <c r="FQ364" s="159"/>
      <c r="FR364" s="159"/>
      <c r="FS364" s="159"/>
      <c r="FT364" s="159"/>
      <c r="FU364" s="159"/>
      <c r="FV364" s="159"/>
      <c r="FW364" s="159"/>
      <c r="FX364" s="159"/>
      <c r="FY364" s="159"/>
      <c r="FZ364" s="159"/>
      <c r="GA364" s="159"/>
      <c r="GB364" s="159"/>
      <c r="GC364" s="159"/>
      <c r="GD364" s="159"/>
      <c r="GE364" s="159"/>
      <c r="GF364" s="159"/>
      <c r="GG364" s="159"/>
      <c r="GH364" s="159"/>
      <c r="GI364" s="159"/>
      <c r="GJ364" s="159"/>
      <c r="GK364" s="159"/>
      <c r="GL364" s="159"/>
      <c r="GM364" s="159"/>
      <c r="GN364" s="159"/>
      <c r="GO364" s="159"/>
      <c r="GP364" s="159"/>
      <c r="GQ364" s="159"/>
      <c r="GR364" s="159"/>
      <c r="GS364" s="159"/>
      <c r="GT364" s="159"/>
      <c r="GU364" s="159"/>
      <c r="GV364" s="159"/>
      <c r="GW364" s="159"/>
      <c r="GX364" s="159"/>
      <c r="GY364" s="159"/>
      <c r="GZ364" s="159"/>
      <c r="HA364" s="159"/>
      <c r="HB364" s="159"/>
      <c r="HC364" s="159"/>
      <c r="HD364" s="159"/>
      <c r="HE364" s="159"/>
      <c r="HF364" s="159"/>
      <c r="HG364" s="159"/>
      <c r="HH364" s="159"/>
      <c r="HI364" s="159"/>
      <c r="HJ364" s="159"/>
      <c r="HK364" s="159"/>
      <c r="HL364" s="159"/>
      <c r="HM364" s="159"/>
      <c r="HN364" s="159"/>
      <c r="HO364" s="159"/>
      <c r="HP364" s="159"/>
      <c r="HQ364" s="159"/>
      <c r="HR364" s="159"/>
      <c r="HS364" s="159"/>
      <c r="HT364" s="159"/>
      <c r="HU364" s="159"/>
      <c r="HV364" s="159"/>
      <c r="HW364" s="159"/>
      <c r="HX364" s="159"/>
      <c r="HY364" s="159"/>
      <c r="HZ364" s="159"/>
      <c r="IA364" s="159"/>
      <c r="IB364" s="159"/>
      <c r="IC364" s="159"/>
      <c r="ID364" s="159"/>
      <c r="IE364" s="159"/>
      <c r="IF364" s="159"/>
      <c r="IG364" s="159"/>
      <c r="IH364" s="159"/>
      <c r="II364" s="159"/>
      <c r="IJ364" s="159"/>
      <c r="IK364" s="159"/>
      <c r="IL364" s="159"/>
      <c r="IM364" s="159"/>
      <c r="IN364" s="159"/>
      <c r="IO364" s="159"/>
      <c r="IP364" s="159"/>
      <c r="IQ364" s="159"/>
      <c r="IR364" s="159"/>
      <c r="IS364" s="159"/>
      <c r="IT364" s="159"/>
      <c r="IU364" s="159"/>
      <c r="IV364" s="159"/>
    </row>
    <row r="365" spans="1:256">
      <c r="A365" s="627">
        <v>90095</v>
      </c>
      <c r="B365" s="630" t="s">
        <v>103</v>
      </c>
      <c r="C365" s="174" t="s">
        <v>0</v>
      </c>
      <c r="D365" s="176">
        <f t="shared" si="144"/>
        <v>19770296</v>
      </c>
      <c r="E365" s="177">
        <f t="shared" si="145"/>
        <v>3020041</v>
      </c>
      <c r="F365" s="177">
        <f t="shared" si="146"/>
        <v>1895142</v>
      </c>
      <c r="G365" s="177">
        <v>1089637</v>
      </c>
      <c r="H365" s="177">
        <v>805505</v>
      </c>
      <c r="I365" s="177">
        <v>0</v>
      </c>
      <c r="J365" s="177">
        <v>0</v>
      </c>
      <c r="K365" s="177">
        <v>1124899</v>
      </c>
      <c r="L365" s="177">
        <v>0</v>
      </c>
      <c r="M365" s="177">
        <f t="shared" si="148"/>
        <v>16750255</v>
      </c>
      <c r="N365" s="177">
        <v>3750255</v>
      </c>
      <c r="O365" s="177">
        <v>3750255</v>
      </c>
      <c r="P365" s="177">
        <v>13000000</v>
      </c>
      <c r="Q365" s="178"/>
      <c r="R365" s="178"/>
      <c r="S365" s="178"/>
      <c r="T365" s="178"/>
      <c r="U365" s="178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4"/>
      <c r="BN365" s="144"/>
      <c r="BO365" s="144"/>
      <c r="BP365" s="144"/>
      <c r="BQ365" s="144"/>
      <c r="BR365" s="144"/>
      <c r="BS365" s="144"/>
      <c r="BT365" s="144"/>
      <c r="BU365" s="144"/>
      <c r="BV365" s="144"/>
      <c r="BW365" s="144"/>
      <c r="BX365" s="144"/>
      <c r="BY365" s="144"/>
      <c r="BZ365" s="144"/>
      <c r="CA365" s="144"/>
      <c r="CB365" s="144"/>
      <c r="CC365" s="144"/>
      <c r="CD365" s="144"/>
      <c r="CE365" s="144"/>
      <c r="CF365" s="144"/>
      <c r="CG365" s="144"/>
      <c r="CH365" s="144"/>
      <c r="CI365" s="144"/>
      <c r="CJ365" s="144"/>
      <c r="CK365" s="144"/>
      <c r="CL365" s="144"/>
      <c r="CM365" s="144"/>
      <c r="CN365" s="144"/>
      <c r="CO365" s="144"/>
      <c r="CP365" s="144"/>
      <c r="CQ365" s="144"/>
      <c r="CR365" s="144"/>
      <c r="CS365" s="144"/>
      <c r="CT365" s="144"/>
      <c r="CU365" s="144"/>
      <c r="CV365" s="144"/>
      <c r="CW365" s="144"/>
      <c r="CX365" s="144"/>
      <c r="CY365" s="144"/>
      <c r="CZ365" s="144"/>
      <c r="DA365" s="144"/>
      <c r="DB365" s="144"/>
      <c r="DC365" s="144"/>
      <c r="DD365" s="144"/>
      <c r="DE365" s="144"/>
      <c r="DF365" s="144"/>
      <c r="DG365" s="144"/>
      <c r="DH365" s="144"/>
      <c r="DI365" s="144"/>
      <c r="DJ365" s="144"/>
      <c r="DK365" s="144"/>
      <c r="DL365" s="144"/>
      <c r="DM365" s="144"/>
      <c r="DN365" s="144"/>
      <c r="DO365" s="144"/>
      <c r="DP365" s="144"/>
      <c r="DQ365" s="144"/>
      <c r="DR365" s="144"/>
      <c r="DS365" s="144"/>
      <c r="DT365" s="144"/>
      <c r="DU365" s="144"/>
      <c r="DV365" s="144"/>
      <c r="DW365" s="144"/>
      <c r="DX365" s="144"/>
      <c r="DY365" s="144"/>
      <c r="DZ365" s="144"/>
      <c r="EA365" s="144"/>
      <c r="EB365" s="144"/>
      <c r="EC365" s="144"/>
      <c r="ED365" s="144"/>
      <c r="EE365" s="144"/>
      <c r="EF365" s="144"/>
      <c r="EG365" s="144"/>
      <c r="EH365" s="144"/>
      <c r="EI365" s="144"/>
      <c r="EJ365" s="144"/>
      <c r="EK365" s="144"/>
      <c r="EL365" s="144"/>
      <c r="EM365" s="144"/>
      <c r="EN365" s="144"/>
      <c r="EO365" s="144"/>
      <c r="EP365" s="144"/>
      <c r="EQ365" s="144"/>
      <c r="ER365" s="144"/>
      <c r="ES365" s="144"/>
      <c r="ET365" s="144"/>
      <c r="EU365" s="144"/>
      <c r="EV365" s="144"/>
      <c r="EW365" s="144"/>
      <c r="EX365" s="144"/>
      <c r="EY365" s="144"/>
      <c r="EZ365" s="144"/>
      <c r="FA365" s="144"/>
      <c r="FB365" s="144"/>
      <c r="FC365" s="144"/>
      <c r="FD365" s="144"/>
      <c r="FE365" s="144"/>
      <c r="FF365" s="144"/>
      <c r="FG365" s="144"/>
      <c r="FH365" s="144"/>
      <c r="FI365" s="144"/>
      <c r="FJ365" s="144"/>
      <c r="FK365" s="144"/>
      <c r="FL365" s="144"/>
      <c r="FM365" s="144"/>
      <c r="FN365" s="144"/>
      <c r="FO365" s="144"/>
      <c r="FP365" s="144"/>
      <c r="FQ365" s="144"/>
      <c r="FR365" s="144"/>
      <c r="FS365" s="144"/>
      <c r="FT365" s="144"/>
      <c r="FU365" s="144"/>
      <c r="FV365" s="144"/>
      <c r="FW365" s="144"/>
      <c r="FX365" s="144"/>
      <c r="FY365" s="144"/>
      <c r="FZ365" s="144"/>
      <c r="GA365" s="144"/>
      <c r="GB365" s="144"/>
      <c r="GC365" s="144"/>
      <c r="GD365" s="144"/>
      <c r="GE365" s="144"/>
      <c r="GF365" s="144"/>
      <c r="GG365" s="144"/>
      <c r="GH365" s="144"/>
      <c r="GI365" s="144"/>
      <c r="GJ365" s="144"/>
      <c r="GK365" s="144"/>
      <c r="GL365" s="144"/>
      <c r="GM365" s="144"/>
      <c r="GN365" s="144"/>
      <c r="GO365" s="144"/>
      <c r="GP365" s="144"/>
      <c r="GQ365" s="144"/>
      <c r="GR365" s="144"/>
      <c r="GS365" s="144"/>
      <c r="GT365" s="144"/>
      <c r="GU365" s="144"/>
      <c r="GV365" s="144"/>
      <c r="GW365" s="144"/>
      <c r="GX365" s="144"/>
      <c r="GY365" s="144"/>
      <c r="GZ365" s="144"/>
      <c r="HA365" s="144"/>
      <c r="HB365" s="144"/>
      <c r="HC365" s="144"/>
      <c r="HD365" s="144"/>
      <c r="HE365" s="144"/>
      <c r="HF365" s="144"/>
      <c r="HG365" s="144"/>
      <c r="HH365" s="144"/>
      <c r="HI365" s="144"/>
      <c r="HJ365" s="144"/>
      <c r="HK365" s="144"/>
      <c r="HL365" s="144"/>
      <c r="HM365" s="144"/>
      <c r="HN365" s="144"/>
      <c r="HO365" s="144"/>
      <c r="HP365" s="144"/>
      <c r="HQ365" s="144"/>
      <c r="HR365" s="144"/>
      <c r="HS365" s="144"/>
      <c r="HT365" s="144"/>
      <c r="HU365" s="144"/>
      <c r="HV365" s="144"/>
      <c r="HW365" s="144"/>
      <c r="HX365" s="144"/>
      <c r="HY365" s="144"/>
      <c r="HZ365" s="144"/>
      <c r="IA365" s="144"/>
      <c r="IB365" s="144"/>
      <c r="IC365" s="144"/>
      <c r="ID365" s="144"/>
      <c r="IE365" s="144"/>
      <c r="IF365" s="144"/>
      <c r="IG365" s="144"/>
      <c r="IH365" s="144"/>
      <c r="II365" s="144"/>
      <c r="IJ365" s="144"/>
      <c r="IK365" s="144"/>
      <c r="IL365" s="144"/>
      <c r="IM365" s="144"/>
      <c r="IN365" s="144"/>
      <c r="IO365" s="144"/>
      <c r="IP365" s="144"/>
      <c r="IQ365" s="144"/>
      <c r="IR365" s="144"/>
      <c r="IS365" s="144"/>
      <c r="IT365" s="144"/>
      <c r="IU365" s="144"/>
      <c r="IV365" s="144"/>
    </row>
    <row r="366" spans="1:256">
      <c r="A366" s="628"/>
      <c r="B366" s="631"/>
      <c r="C366" s="174" t="s">
        <v>1</v>
      </c>
      <c r="D366" s="176">
        <f t="shared" si="144"/>
        <v>27725</v>
      </c>
      <c r="E366" s="177">
        <f t="shared" si="145"/>
        <v>27725</v>
      </c>
      <c r="F366" s="177">
        <f t="shared" si="146"/>
        <v>0</v>
      </c>
      <c r="G366" s="177"/>
      <c r="H366" s="177"/>
      <c r="I366" s="177"/>
      <c r="J366" s="177"/>
      <c r="K366" s="177">
        <f>29840-2115</f>
        <v>27725</v>
      </c>
      <c r="L366" s="177"/>
      <c r="M366" s="177">
        <f t="shared" si="148"/>
        <v>0</v>
      </c>
      <c r="N366" s="177"/>
      <c r="O366" s="177"/>
      <c r="P366" s="177"/>
      <c r="Q366" s="178"/>
      <c r="R366" s="178"/>
      <c r="S366" s="178"/>
      <c r="T366" s="178"/>
      <c r="U366" s="178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4"/>
      <c r="BJ366" s="144"/>
      <c r="BK366" s="144"/>
      <c r="BL366" s="144"/>
      <c r="BM366" s="144"/>
      <c r="BN366" s="144"/>
      <c r="BO366" s="144"/>
      <c r="BP366" s="144"/>
      <c r="BQ366" s="144"/>
      <c r="BR366" s="144"/>
      <c r="BS366" s="144"/>
      <c r="BT366" s="144"/>
      <c r="BU366" s="144"/>
      <c r="BV366" s="144"/>
      <c r="BW366" s="144"/>
      <c r="BX366" s="144"/>
      <c r="BY366" s="144"/>
      <c r="BZ366" s="144"/>
      <c r="CA366" s="144"/>
      <c r="CB366" s="144"/>
      <c r="CC366" s="144"/>
      <c r="CD366" s="144"/>
      <c r="CE366" s="144"/>
      <c r="CF366" s="144"/>
      <c r="CG366" s="144"/>
      <c r="CH366" s="144"/>
      <c r="CI366" s="144"/>
      <c r="CJ366" s="144"/>
      <c r="CK366" s="144"/>
      <c r="CL366" s="144"/>
      <c r="CM366" s="144"/>
      <c r="CN366" s="144"/>
      <c r="CO366" s="144"/>
      <c r="CP366" s="144"/>
      <c r="CQ366" s="144"/>
      <c r="CR366" s="144"/>
      <c r="CS366" s="144"/>
      <c r="CT366" s="144"/>
      <c r="CU366" s="144"/>
      <c r="CV366" s="144"/>
      <c r="CW366" s="144"/>
      <c r="CX366" s="144"/>
      <c r="CY366" s="144"/>
      <c r="CZ366" s="144"/>
      <c r="DA366" s="144"/>
      <c r="DB366" s="144"/>
      <c r="DC366" s="144"/>
      <c r="DD366" s="144"/>
      <c r="DE366" s="144"/>
      <c r="DF366" s="144"/>
      <c r="DG366" s="144"/>
      <c r="DH366" s="144"/>
      <c r="DI366" s="144"/>
      <c r="DJ366" s="144"/>
      <c r="DK366" s="144"/>
      <c r="DL366" s="144"/>
      <c r="DM366" s="144"/>
      <c r="DN366" s="144"/>
      <c r="DO366" s="144"/>
      <c r="DP366" s="144"/>
      <c r="DQ366" s="144"/>
      <c r="DR366" s="144"/>
      <c r="DS366" s="144"/>
      <c r="DT366" s="144"/>
      <c r="DU366" s="144"/>
      <c r="DV366" s="144"/>
      <c r="DW366" s="144"/>
      <c r="DX366" s="144"/>
      <c r="DY366" s="144"/>
      <c r="DZ366" s="144"/>
      <c r="EA366" s="144"/>
      <c r="EB366" s="144"/>
      <c r="EC366" s="144"/>
      <c r="ED366" s="144"/>
      <c r="EE366" s="144"/>
      <c r="EF366" s="144"/>
      <c r="EG366" s="144"/>
      <c r="EH366" s="144"/>
      <c r="EI366" s="144"/>
      <c r="EJ366" s="144"/>
      <c r="EK366" s="144"/>
      <c r="EL366" s="144"/>
      <c r="EM366" s="144"/>
      <c r="EN366" s="144"/>
      <c r="EO366" s="144"/>
      <c r="EP366" s="144"/>
      <c r="EQ366" s="144"/>
      <c r="ER366" s="144"/>
      <c r="ES366" s="144"/>
      <c r="ET366" s="144"/>
      <c r="EU366" s="144"/>
      <c r="EV366" s="144"/>
      <c r="EW366" s="144"/>
      <c r="EX366" s="144"/>
      <c r="EY366" s="144"/>
      <c r="EZ366" s="144"/>
      <c r="FA366" s="144"/>
      <c r="FB366" s="144"/>
      <c r="FC366" s="144"/>
      <c r="FD366" s="144"/>
      <c r="FE366" s="144"/>
      <c r="FF366" s="144"/>
      <c r="FG366" s="144"/>
      <c r="FH366" s="144"/>
      <c r="FI366" s="144"/>
      <c r="FJ366" s="144"/>
      <c r="FK366" s="144"/>
      <c r="FL366" s="144"/>
      <c r="FM366" s="144"/>
      <c r="FN366" s="144"/>
      <c r="FO366" s="144"/>
      <c r="FP366" s="144"/>
      <c r="FQ366" s="144"/>
      <c r="FR366" s="144"/>
      <c r="FS366" s="144"/>
      <c r="FT366" s="144"/>
      <c r="FU366" s="144"/>
      <c r="FV366" s="144"/>
      <c r="FW366" s="144"/>
      <c r="FX366" s="144"/>
      <c r="FY366" s="144"/>
      <c r="FZ366" s="144"/>
      <c r="GA366" s="144"/>
      <c r="GB366" s="144"/>
      <c r="GC366" s="144"/>
      <c r="GD366" s="144"/>
      <c r="GE366" s="144"/>
      <c r="GF366" s="144"/>
      <c r="GG366" s="144"/>
      <c r="GH366" s="144"/>
      <c r="GI366" s="144"/>
      <c r="GJ366" s="144"/>
      <c r="GK366" s="144"/>
      <c r="GL366" s="144"/>
      <c r="GM366" s="144"/>
      <c r="GN366" s="144"/>
      <c r="GO366" s="144"/>
      <c r="GP366" s="144"/>
      <c r="GQ366" s="144"/>
      <c r="GR366" s="144"/>
      <c r="GS366" s="144"/>
      <c r="GT366" s="144"/>
      <c r="GU366" s="144"/>
      <c r="GV366" s="144"/>
      <c r="GW366" s="144"/>
      <c r="GX366" s="144"/>
      <c r="GY366" s="144"/>
      <c r="GZ366" s="144"/>
      <c r="HA366" s="144"/>
      <c r="HB366" s="144"/>
      <c r="HC366" s="144"/>
      <c r="HD366" s="144"/>
      <c r="HE366" s="144"/>
      <c r="HF366" s="144"/>
      <c r="HG366" s="144"/>
      <c r="HH366" s="144"/>
      <c r="HI366" s="144"/>
      <c r="HJ366" s="144"/>
      <c r="HK366" s="144"/>
      <c r="HL366" s="144"/>
      <c r="HM366" s="144"/>
      <c r="HN366" s="144"/>
      <c r="HO366" s="144"/>
      <c r="HP366" s="144"/>
      <c r="HQ366" s="144"/>
      <c r="HR366" s="144"/>
      <c r="HS366" s="144"/>
      <c r="HT366" s="144"/>
      <c r="HU366" s="144"/>
      <c r="HV366" s="144"/>
      <c r="HW366" s="144"/>
      <c r="HX366" s="144"/>
      <c r="HY366" s="144"/>
      <c r="HZ366" s="144"/>
      <c r="IA366" s="144"/>
      <c r="IB366" s="144"/>
      <c r="IC366" s="144"/>
      <c r="ID366" s="144"/>
      <c r="IE366" s="144"/>
      <c r="IF366" s="144"/>
      <c r="IG366" s="144"/>
      <c r="IH366" s="144"/>
      <c r="II366" s="144"/>
      <c r="IJ366" s="144"/>
      <c r="IK366" s="144"/>
      <c r="IL366" s="144"/>
      <c r="IM366" s="144"/>
      <c r="IN366" s="144"/>
      <c r="IO366" s="144"/>
      <c r="IP366" s="144"/>
      <c r="IQ366" s="144"/>
      <c r="IR366" s="144"/>
      <c r="IS366" s="144"/>
      <c r="IT366" s="144"/>
      <c r="IU366" s="144"/>
      <c r="IV366" s="144"/>
    </row>
    <row r="367" spans="1:256">
      <c r="A367" s="629"/>
      <c r="B367" s="632"/>
      <c r="C367" s="174" t="s">
        <v>2</v>
      </c>
      <c r="D367" s="176">
        <f>D365+D366</f>
        <v>19798021</v>
      </c>
      <c r="E367" s="177">
        <f t="shared" ref="E367:P367" si="156">E365+E366</f>
        <v>3047766</v>
      </c>
      <c r="F367" s="177">
        <f t="shared" si="156"/>
        <v>1895142</v>
      </c>
      <c r="G367" s="177">
        <f t="shared" si="156"/>
        <v>1089637</v>
      </c>
      <c r="H367" s="177">
        <f t="shared" si="156"/>
        <v>805505</v>
      </c>
      <c r="I367" s="177">
        <f t="shared" si="156"/>
        <v>0</v>
      </c>
      <c r="J367" s="177">
        <f t="shared" si="156"/>
        <v>0</v>
      </c>
      <c r="K367" s="177">
        <f t="shared" si="156"/>
        <v>1152624</v>
      </c>
      <c r="L367" s="177">
        <f t="shared" si="156"/>
        <v>0</v>
      </c>
      <c r="M367" s="177">
        <f t="shared" si="156"/>
        <v>16750255</v>
      </c>
      <c r="N367" s="177">
        <f t="shared" si="156"/>
        <v>3750255</v>
      </c>
      <c r="O367" s="177">
        <f t="shared" si="156"/>
        <v>3750255</v>
      </c>
      <c r="P367" s="177">
        <f t="shared" si="156"/>
        <v>13000000</v>
      </c>
      <c r="Q367" s="178"/>
      <c r="R367" s="178"/>
      <c r="S367" s="178"/>
      <c r="T367" s="178"/>
      <c r="U367" s="178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4"/>
      <c r="BJ367" s="144"/>
      <c r="BK367" s="144"/>
      <c r="BL367" s="144"/>
      <c r="BM367" s="144"/>
      <c r="BN367" s="144"/>
      <c r="BO367" s="144"/>
      <c r="BP367" s="144"/>
      <c r="BQ367" s="144"/>
      <c r="BR367" s="144"/>
      <c r="BS367" s="144"/>
      <c r="BT367" s="144"/>
      <c r="BU367" s="144"/>
      <c r="BV367" s="144"/>
      <c r="BW367" s="144"/>
      <c r="BX367" s="144"/>
      <c r="BY367" s="144"/>
      <c r="BZ367" s="144"/>
      <c r="CA367" s="144"/>
      <c r="CB367" s="144"/>
      <c r="CC367" s="144"/>
      <c r="CD367" s="144"/>
      <c r="CE367" s="144"/>
      <c r="CF367" s="144"/>
      <c r="CG367" s="144"/>
      <c r="CH367" s="144"/>
      <c r="CI367" s="144"/>
      <c r="CJ367" s="144"/>
      <c r="CK367" s="144"/>
      <c r="CL367" s="144"/>
      <c r="CM367" s="144"/>
      <c r="CN367" s="144"/>
      <c r="CO367" s="144"/>
      <c r="CP367" s="144"/>
      <c r="CQ367" s="144"/>
      <c r="CR367" s="144"/>
      <c r="CS367" s="144"/>
      <c r="CT367" s="144"/>
      <c r="CU367" s="144"/>
      <c r="CV367" s="144"/>
      <c r="CW367" s="144"/>
      <c r="CX367" s="144"/>
      <c r="CY367" s="144"/>
      <c r="CZ367" s="144"/>
      <c r="DA367" s="144"/>
      <c r="DB367" s="144"/>
      <c r="DC367" s="144"/>
      <c r="DD367" s="144"/>
      <c r="DE367" s="144"/>
      <c r="DF367" s="144"/>
      <c r="DG367" s="144"/>
      <c r="DH367" s="144"/>
      <c r="DI367" s="144"/>
      <c r="DJ367" s="144"/>
      <c r="DK367" s="144"/>
      <c r="DL367" s="144"/>
      <c r="DM367" s="144"/>
      <c r="DN367" s="144"/>
      <c r="DO367" s="144"/>
      <c r="DP367" s="144"/>
      <c r="DQ367" s="144"/>
      <c r="DR367" s="144"/>
      <c r="DS367" s="144"/>
      <c r="DT367" s="144"/>
      <c r="DU367" s="144"/>
      <c r="DV367" s="144"/>
      <c r="DW367" s="144"/>
      <c r="DX367" s="144"/>
      <c r="DY367" s="144"/>
      <c r="DZ367" s="144"/>
      <c r="EA367" s="144"/>
      <c r="EB367" s="144"/>
      <c r="EC367" s="144"/>
      <c r="ED367" s="144"/>
      <c r="EE367" s="144"/>
      <c r="EF367" s="144"/>
      <c r="EG367" s="144"/>
      <c r="EH367" s="144"/>
      <c r="EI367" s="144"/>
      <c r="EJ367" s="144"/>
      <c r="EK367" s="144"/>
      <c r="EL367" s="144"/>
      <c r="EM367" s="144"/>
      <c r="EN367" s="144"/>
      <c r="EO367" s="144"/>
      <c r="EP367" s="144"/>
      <c r="EQ367" s="144"/>
      <c r="ER367" s="144"/>
      <c r="ES367" s="144"/>
      <c r="ET367" s="144"/>
      <c r="EU367" s="144"/>
      <c r="EV367" s="144"/>
      <c r="EW367" s="144"/>
      <c r="EX367" s="144"/>
      <c r="EY367" s="144"/>
      <c r="EZ367" s="144"/>
      <c r="FA367" s="144"/>
      <c r="FB367" s="144"/>
      <c r="FC367" s="144"/>
      <c r="FD367" s="144"/>
      <c r="FE367" s="144"/>
      <c r="FF367" s="144"/>
      <c r="FG367" s="144"/>
      <c r="FH367" s="144"/>
      <c r="FI367" s="144"/>
      <c r="FJ367" s="144"/>
      <c r="FK367" s="144"/>
      <c r="FL367" s="144"/>
      <c r="FM367" s="144"/>
      <c r="FN367" s="144"/>
      <c r="FO367" s="144"/>
      <c r="FP367" s="144"/>
      <c r="FQ367" s="144"/>
      <c r="FR367" s="144"/>
      <c r="FS367" s="144"/>
      <c r="FT367" s="144"/>
      <c r="FU367" s="144"/>
      <c r="FV367" s="144"/>
      <c r="FW367" s="144"/>
      <c r="FX367" s="144"/>
      <c r="FY367" s="144"/>
      <c r="FZ367" s="144"/>
      <c r="GA367" s="144"/>
      <c r="GB367" s="144"/>
      <c r="GC367" s="144"/>
      <c r="GD367" s="144"/>
      <c r="GE367" s="144"/>
      <c r="GF367" s="144"/>
      <c r="GG367" s="144"/>
      <c r="GH367" s="144"/>
      <c r="GI367" s="144"/>
      <c r="GJ367" s="144"/>
      <c r="GK367" s="144"/>
      <c r="GL367" s="144"/>
      <c r="GM367" s="144"/>
      <c r="GN367" s="144"/>
      <c r="GO367" s="144"/>
      <c r="GP367" s="144"/>
      <c r="GQ367" s="144"/>
      <c r="GR367" s="144"/>
      <c r="GS367" s="144"/>
      <c r="GT367" s="144"/>
      <c r="GU367" s="144"/>
      <c r="GV367" s="144"/>
      <c r="GW367" s="144"/>
      <c r="GX367" s="144"/>
      <c r="GY367" s="144"/>
      <c r="GZ367" s="144"/>
      <c r="HA367" s="144"/>
      <c r="HB367" s="144"/>
      <c r="HC367" s="144"/>
      <c r="HD367" s="144"/>
      <c r="HE367" s="144"/>
      <c r="HF367" s="144"/>
      <c r="HG367" s="144"/>
      <c r="HH367" s="144"/>
      <c r="HI367" s="144"/>
      <c r="HJ367" s="144"/>
      <c r="HK367" s="144"/>
      <c r="HL367" s="144"/>
      <c r="HM367" s="144"/>
      <c r="HN367" s="144"/>
      <c r="HO367" s="144"/>
      <c r="HP367" s="144"/>
      <c r="HQ367" s="144"/>
      <c r="HR367" s="144"/>
      <c r="HS367" s="144"/>
      <c r="HT367" s="144"/>
      <c r="HU367" s="144"/>
      <c r="HV367" s="144"/>
      <c r="HW367" s="144"/>
      <c r="HX367" s="144"/>
      <c r="HY367" s="144"/>
      <c r="HZ367" s="144"/>
      <c r="IA367" s="144"/>
      <c r="IB367" s="144"/>
      <c r="IC367" s="144"/>
      <c r="ID367" s="144"/>
      <c r="IE367" s="144"/>
      <c r="IF367" s="144"/>
      <c r="IG367" s="144"/>
      <c r="IH367" s="144"/>
      <c r="II367" s="144"/>
      <c r="IJ367" s="144"/>
      <c r="IK367" s="144"/>
      <c r="IL367" s="144"/>
      <c r="IM367" s="144"/>
      <c r="IN367" s="144"/>
      <c r="IO367" s="144"/>
      <c r="IP367" s="144"/>
      <c r="IQ367" s="144"/>
      <c r="IR367" s="144"/>
      <c r="IS367" s="144"/>
      <c r="IT367" s="144"/>
      <c r="IU367" s="144"/>
      <c r="IV367" s="144"/>
    </row>
    <row r="368" spans="1:256" ht="15">
      <c r="A368" s="621">
        <v>921</v>
      </c>
      <c r="B368" s="624" t="s">
        <v>68</v>
      </c>
      <c r="C368" s="192" t="s">
        <v>0</v>
      </c>
      <c r="D368" s="187">
        <f>D374+D377+D380+D383+D386+D389+D392+D398+D395+D371</f>
        <v>273105397</v>
      </c>
      <c r="E368" s="171">
        <f>E374+E377+E380+E383+E386+E389+E392+E398+E395+E371</f>
        <v>162443898</v>
      </c>
      <c r="F368" s="171">
        <f t="shared" ref="F368:P369" si="157">F374+F377+F380+F383+F386+F389+F392+F398+F395+F371</f>
        <v>8025000</v>
      </c>
      <c r="G368" s="171">
        <f t="shared" si="157"/>
        <v>154000</v>
      </c>
      <c r="H368" s="171">
        <f t="shared" si="157"/>
        <v>7871000</v>
      </c>
      <c r="I368" s="171">
        <f t="shared" si="157"/>
        <v>153778565</v>
      </c>
      <c r="J368" s="171">
        <f t="shared" si="157"/>
        <v>450000</v>
      </c>
      <c r="K368" s="171">
        <f t="shared" si="157"/>
        <v>190333</v>
      </c>
      <c r="L368" s="171">
        <f t="shared" si="157"/>
        <v>0</v>
      </c>
      <c r="M368" s="171">
        <f t="shared" si="157"/>
        <v>110661499</v>
      </c>
      <c r="N368" s="171">
        <f t="shared" si="157"/>
        <v>110661499</v>
      </c>
      <c r="O368" s="171">
        <f t="shared" si="157"/>
        <v>0</v>
      </c>
      <c r="P368" s="171">
        <f t="shared" si="157"/>
        <v>0</v>
      </c>
      <c r="Q368" s="184"/>
      <c r="R368" s="184"/>
      <c r="S368" s="184"/>
      <c r="T368" s="184"/>
      <c r="U368" s="184"/>
      <c r="V368" s="185"/>
      <c r="W368" s="185"/>
      <c r="X368" s="185"/>
      <c r="Y368" s="185"/>
      <c r="Z368" s="185"/>
      <c r="AA368" s="185"/>
      <c r="AB368" s="185"/>
      <c r="AC368" s="185"/>
      <c r="AD368" s="185"/>
      <c r="AE368" s="185"/>
      <c r="AF368" s="185"/>
      <c r="AG368" s="185"/>
      <c r="AH368" s="185"/>
      <c r="AI368" s="185"/>
      <c r="AJ368" s="185"/>
      <c r="AK368" s="185"/>
      <c r="AL368" s="185"/>
      <c r="AM368" s="185"/>
      <c r="AN368" s="185"/>
      <c r="AO368" s="185"/>
      <c r="AP368" s="185"/>
      <c r="AQ368" s="185"/>
      <c r="AR368" s="185"/>
      <c r="AS368" s="185"/>
      <c r="AT368" s="185"/>
      <c r="AU368" s="185"/>
      <c r="AV368" s="185"/>
      <c r="AW368" s="185"/>
      <c r="AX368" s="185"/>
      <c r="AY368" s="185"/>
      <c r="AZ368" s="185"/>
      <c r="BA368" s="185"/>
      <c r="BB368" s="185"/>
      <c r="BC368" s="185"/>
      <c r="BD368" s="185"/>
      <c r="BE368" s="185"/>
      <c r="BF368" s="185"/>
      <c r="BG368" s="185"/>
      <c r="BH368" s="185"/>
      <c r="BI368" s="185"/>
      <c r="BJ368" s="185"/>
      <c r="BK368" s="185"/>
      <c r="BL368" s="185"/>
      <c r="BM368" s="185"/>
      <c r="BN368" s="185"/>
      <c r="BO368" s="185"/>
      <c r="BP368" s="185"/>
      <c r="BQ368" s="185"/>
      <c r="BR368" s="185"/>
      <c r="BS368" s="185"/>
      <c r="BT368" s="185"/>
      <c r="BU368" s="185"/>
      <c r="BV368" s="185"/>
      <c r="BW368" s="185"/>
      <c r="BX368" s="185"/>
      <c r="BY368" s="185"/>
      <c r="BZ368" s="185"/>
      <c r="CA368" s="185"/>
      <c r="CB368" s="185"/>
      <c r="CC368" s="185"/>
      <c r="CD368" s="185"/>
      <c r="CE368" s="185"/>
      <c r="CF368" s="185"/>
      <c r="CG368" s="185"/>
      <c r="CH368" s="185"/>
      <c r="CI368" s="185"/>
      <c r="CJ368" s="185"/>
      <c r="CK368" s="185"/>
      <c r="CL368" s="185"/>
      <c r="CM368" s="185"/>
      <c r="CN368" s="185"/>
      <c r="CO368" s="185"/>
      <c r="CP368" s="185"/>
      <c r="CQ368" s="185"/>
      <c r="CR368" s="185"/>
      <c r="CS368" s="185"/>
      <c r="CT368" s="185"/>
      <c r="CU368" s="185"/>
      <c r="CV368" s="185"/>
      <c r="CW368" s="185"/>
      <c r="CX368" s="185"/>
      <c r="CY368" s="185"/>
      <c r="CZ368" s="185"/>
      <c r="DA368" s="185"/>
      <c r="DB368" s="185"/>
      <c r="DC368" s="185"/>
      <c r="DD368" s="185"/>
      <c r="DE368" s="185"/>
      <c r="DF368" s="185"/>
      <c r="DG368" s="185"/>
      <c r="DH368" s="185"/>
      <c r="DI368" s="185"/>
      <c r="DJ368" s="185"/>
      <c r="DK368" s="185"/>
      <c r="DL368" s="185"/>
      <c r="DM368" s="185"/>
      <c r="DN368" s="185"/>
      <c r="DO368" s="185"/>
      <c r="DP368" s="185"/>
      <c r="DQ368" s="185"/>
      <c r="DR368" s="185"/>
      <c r="DS368" s="185"/>
      <c r="DT368" s="185"/>
      <c r="DU368" s="185"/>
      <c r="DV368" s="185"/>
      <c r="DW368" s="185"/>
      <c r="DX368" s="185"/>
      <c r="DY368" s="185"/>
      <c r="DZ368" s="185"/>
      <c r="EA368" s="185"/>
      <c r="EB368" s="185"/>
      <c r="EC368" s="185"/>
      <c r="ED368" s="185"/>
      <c r="EE368" s="185"/>
      <c r="EF368" s="185"/>
      <c r="EG368" s="185"/>
      <c r="EH368" s="185"/>
      <c r="EI368" s="185"/>
      <c r="EJ368" s="185"/>
      <c r="EK368" s="185"/>
      <c r="EL368" s="185"/>
      <c r="EM368" s="185"/>
      <c r="EN368" s="185"/>
      <c r="EO368" s="185"/>
      <c r="EP368" s="185"/>
      <c r="EQ368" s="185"/>
      <c r="ER368" s="185"/>
      <c r="ES368" s="185"/>
      <c r="ET368" s="185"/>
      <c r="EU368" s="185"/>
      <c r="EV368" s="185"/>
      <c r="EW368" s="185"/>
      <c r="EX368" s="185"/>
      <c r="EY368" s="185"/>
      <c r="EZ368" s="185"/>
      <c r="FA368" s="185"/>
      <c r="FB368" s="185"/>
      <c r="FC368" s="185"/>
      <c r="FD368" s="185"/>
      <c r="FE368" s="185"/>
      <c r="FF368" s="185"/>
      <c r="FG368" s="185"/>
      <c r="FH368" s="185"/>
      <c r="FI368" s="185"/>
      <c r="FJ368" s="185"/>
      <c r="FK368" s="185"/>
      <c r="FL368" s="185"/>
      <c r="FM368" s="185"/>
      <c r="FN368" s="185"/>
      <c r="FO368" s="185"/>
      <c r="FP368" s="185"/>
      <c r="FQ368" s="185"/>
      <c r="FR368" s="185"/>
      <c r="FS368" s="185"/>
      <c r="FT368" s="185"/>
      <c r="FU368" s="185"/>
      <c r="FV368" s="185"/>
      <c r="FW368" s="185"/>
      <c r="FX368" s="185"/>
      <c r="FY368" s="185"/>
      <c r="FZ368" s="185"/>
      <c r="GA368" s="185"/>
      <c r="GB368" s="185"/>
      <c r="GC368" s="185"/>
      <c r="GD368" s="185"/>
      <c r="GE368" s="185"/>
      <c r="GF368" s="185"/>
      <c r="GG368" s="185"/>
      <c r="GH368" s="185"/>
      <c r="GI368" s="185"/>
      <c r="GJ368" s="185"/>
      <c r="GK368" s="185"/>
      <c r="GL368" s="185"/>
      <c r="GM368" s="185"/>
      <c r="GN368" s="185"/>
      <c r="GO368" s="185"/>
      <c r="GP368" s="185"/>
      <c r="GQ368" s="185"/>
      <c r="GR368" s="185"/>
      <c r="GS368" s="185"/>
      <c r="GT368" s="185"/>
      <c r="GU368" s="185"/>
      <c r="GV368" s="185"/>
      <c r="GW368" s="185"/>
      <c r="GX368" s="185"/>
      <c r="GY368" s="185"/>
      <c r="GZ368" s="185"/>
      <c r="HA368" s="185"/>
      <c r="HB368" s="185"/>
      <c r="HC368" s="185"/>
      <c r="HD368" s="185"/>
      <c r="HE368" s="185"/>
      <c r="HF368" s="185"/>
      <c r="HG368" s="185"/>
      <c r="HH368" s="185"/>
      <c r="HI368" s="185"/>
      <c r="HJ368" s="185"/>
      <c r="HK368" s="185"/>
      <c r="HL368" s="185"/>
      <c r="HM368" s="185"/>
      <c r="HN368" s="185"/>
      <c r="HO368" s="185"/>
      <c r="HP368" s="185"/>
      <c r="HQ368" s="185"/>
      <c r="HR368" s="185"/>
      <c r="HS368" s="185"/>
      <c r="HT368" s="185"/>
      <c r="HU368" s="185"/>
      <c r="HV368" s="185"/>
      <c r="HW368" s="185"/>
      <c r="HX368" s="185"/>
      <c r="HY368" s="185"/>
      <c r="HZ368" s="185"/>
      <c r="IA368" s="185"/>
      <c r="IB368" s="185"/>
      <c r="IC368" s="185"/>
      <c r="ID368" s="185"/>
      <c r="IE368" s="185"/>
      <c r="IF368" s="185"/>
      <c r="IG368" s="185"/>
      <c r="IH368" s="185"/>
      <c r="II368" s="185"/>
      <c r="IJ368" s="185"/>
      <c r="IK368" s="185"/>
      <c r="IL368" s="185"/>
      <c r="IM368" s="185"/>
      <c r="IN368" s="185"/>
      <c r="IO368" s="185"/>
      <c r="IP368" s="185"/>
      <c r="IQ368" s="185"/>
      <c r="IR368" s="185"/>
      <c r="IS368" s="185"/>
      <c r="IT368" s="185"/>
      <c r="IU368" s="185"/>
      <c r="IV368" s="185"/>
    </row>
    <row r="369" spans="1:256" ht="15">
      <c r="A369" s="622"/>
      <c r="B369" s="625"/>
      <c r="C369" s="192" t="s">
        <v>1</v>
      </c>
      <c r="D369" s="187">
        <f>D375+D378+D381+D384+D387+D390+D393+D399+D396+D372</f>
        <v>2589892</v>
      </c>
      <c r="E369" s="171">
        <f>E375+E378+E381+E384+E387+E390+E393+E399+E396+E372</f>
        <v>2333100</v>
      </c>
      <c r="F369" s="171">
        <f t="shared" si="157"/>
        <v>2000000</v>
      </c>
      <c r="G369" s="171">
        <f t="shared" si="157"/>
        <v>0</v>
      </c>
      <c r="H369" s="171">
        <f t="shared" si="157"/>
        <v>2000000</v>
      </c>
      <c r="I369" s="171">
        <f t="shared" si="157"/>
        <v>333100</v>
      </c>
      <c r="J369" s="171">
        <f t="shared" si="157"/>
        <v>0</v>
      </c>
      <c r="K369" s="171">
        <f t="shared" si="157"/>
        <v>0</v>
      </c>
      <c r="L369" s="171">
        <f t="shared" si="157"/>
        <v>0</v>
      </c>
      <c r="M369" s="171">
        <f t="shared" si="157"/>
        <v>256792</v>
      </c>
      <c r="N369" s="171">
        <f t="shared" si="157"/>
        <v>256792</v>
      </c>
      <c r="O369" s="171">
        <f t="shared" si="157"/>
        <v>0</v>
      </c>
      <c r="P369" s="171">
        <f t="shared" si="157"/>
        <v>0</v>
      </c>
      <c r="Q369" s="184"/>
      <c r="R369" s="184"/>
      <c r="S369" s="184"/>
      <c r="T369" s="184"/>
      <c r="U369" s="184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  <c r="AL369" s="185"/>
      <c r="AM369" s="185"/>
      <c r="AN369" s="185"/>
      <c r="AO369" s="185"/>
      <c r="AP369" s="185"/>
      <c r="AQ369" s="185"/>
      <c r="AR369" s="185"/>
      <c r="AS369" s="185"/>
      <c r="AT369" s="185"/>
      <c r="AU369" s="185"/>
      <c r="AV369" s="185"/>
      <c r="AW369" s="185"/>
      <c r="AX369" s="185"/>
      <c r="AY369" s="185"/>
      <c r="AZ369" s="185"/>
      <c r="BA369" s="185"/>
      <c r="BB369" s="185"/>
      <c r="BC369" s="185"/>
      <c r="BD369" s="185"/>
      <c r="BE369" s="185"/>
      <c r="BF369" s="185"/>
      <c r="BG369" s="185"/>
      <c r="BH369" s="185"/>
      <c r="BI369" s="185"/>
      <c r="BJ369" s="185"/>
      <c r="BK369" s="185"/>
      <c r="BL369" s="185"/>
      <c r="BM369" s="185"/>
      <c r="BN369" s="185"/>
      <c r="BO369" s="185"/>
      <c r="BP369" s="185"/>
      <c r="BQ369" s="185"/>
      <c r="BR369" s="185"/>
      <c r="BS369" s="185"/>
      <c r="BT369" s="185"/>
      <c r="BU369" s="185"/>
      <c r="BV369" s="185"/>
      <c r="BW369" s="185"/>
      <c r="BX369" s="185"/>
      <c r="BY369" s="185"/>
      <c r="BZ369" s="185"/>
      <c r="CA369" s="185"/>
      <c r="CB369" s="185"/>
      <c r="CC369" s="185"/>
      <c r="CD369" s="185"/>
      <c r="CE369" s="185"/>
      <c r="CF369" s="185"/>
      <c r="CG369" s="185"/>
      <c r="CH369" s="185"/>
      <c r="CI369" s="185"/>
      <c r="CJ369" s="185"/>
      <c r="CK369" s="185"/>
      <c r="CL369" s="185"/>
      <c r="CM369" s="185"/>
      <c r="CN369" s="185"/>
      <c r="CO369" s="185"/>
      <c r="CP369" s="185"/>
      <c r="CQ369" s="185"/>
      <c r="CR369" s="185"/>
      <c r="CS369" s="185"/>
      <c r="CT369" s="185"/>
      <c r="CU369" s="185"/>
      <c r="CV369" s="185"/>
      <c r="CW369" s="185"/>
      <c r="CX369" s="185"/>
      <c r="CY369" s="185"/>
      <c r="CZ369" s="185"/>
      <c r="DA369" s="185"/>
      <c r="DB369" s="185"/>
      <c r="DC369" s="185"/>
      <c r="DD369" s="185"/>
      <c r="DE369" s="185"/>
      <c r="DF369" s="185"/>
      <c r="DG369" s="185"/>
      <c r="DH369" s="185"/>
      <c r="DI369" s="185"/>
      <c r="DJ369" s="185"/>
      <c r="DK369" s="185"/>
      <c r="DL369" s="185"/>
      <c r="DM369" s="185"/>
      <c r="DN369" s="185"/>
      <c r="DO369" s="185"/>
      <c r="DP369" s="185"/>
      <c r="DQ369" s="185"/>
      <c r="DR369" s="185"/>
      <c r="DS369" s="185"/>
      <c r="DT369" s="185"/>
      <c r="DU369" s="185"/>
      <c r="DV369" s="185"/>
      <c r="DW369" s="185"/>
      <c r="DX369" s="185"/>
      <c r="DY369" s="185"/>
      <c r="DZ369" s="185"/>
      <c r="EA369" s="185"/>
      <c r="EB369" s="185"/>
      <c r="EC369" s="185"/>
      <c r="ED369" s="185"/>
      <c r="EE369" s="185"/>
      <c r="EF369" s="185"/>
      <c r="EG369" s="185"/>
      <c r="EH369" s="185"/>
      <c r="EI369" s="185"/>
      <c r="EJ369" s="185"/>
      <c r="EK369" s="185"/>
      <c r="EL369" s="185"/>
      <c r="EM369" s="185"/>
      <c r="EN369" s="185"/>
      <c r="EO369" s="185"/>
      <c r="EP369" s="185"/>
      <c r="EQ369" s="185"/>
      <c r="ER369" s="185"/>
      <c r="ES369" s="185"/>
      <c r="ET369" s="185"/>
      <c r="EU369" s="185"/>
      <c r="EV369" s="185"/>
      <c r="EW369" s="185"/>
      <c r="EX369" s="185"/>
      <c r="EY369" s="185"/>
      <c r="EZ369" s="185"/>
      <c r="FA369" s="185"/>
      <c r="FB369" s="185"/>
      <c r="FC369" s="185"/>
      <c r="FD369" s="185"/>
      <c r="FE369" s="185"/>
      <c r="FF369" s="185"/>
      <c r="FG369" s="185"/>
      <c r="FH369" s="185"/>
      <c r="FI369" s="185"/>
      <c r="FJ369" s="185"/>
      <c r="FK369" s="185"/>
      <c r="FL369" s="185"/>
      <c r="FM369" s="185"/>
      <c r="FN369" s="185"/>
      <c r="FO369" s="185"/>
      <c r="FP369" s="185"/>
      <c r="FQ369" s="185"/>
      <c r="FR369" s="185"/>
      <c r="FS369" s="185"/>
      <c r="FT369" s="185"/>
      <c r="FU369" s="185"/>
      <c r="FV369" s="185"/>
      <c r="FW369" s="185"/>
      <c r="FX369" s="185"/>
      <c r="FY369" s="185"/>
      <c r="FZ369" s="185"/>
      <c r="GA369" s="185"/>
      <c r="GB369" s="185"/>
      <c r="GC369" s="185"/>
      <c r="GD369" s="185"/>
      <c r="GE369" s="185"/>
      <c r="GF369" s="185"/>
      <c r="GG369" s="185"/>
      <c r="GH369" s="185"/>
      <c r="GI369" s="185"/>
      <c r="GJ369" s="185"/>
      <c r="GK369" s="185"/>
      <c r="GL369" s="185"/>
      <c r="GM369" s="185"/>
      <c r="GN369" s="185"/>
      <c r="GO369" s="185"/>
      <c r="GP369" s="185"/>
      <c r="GQ369" s="185"/>
      <c r="GR369" s="185"/>
      <c r="GS369" s="185"/>
      <c r="GT369" s="185"/>
      <c r="GU369" s="185"/>
      <c r="GV369" s="185"/>
      <c r="GW369" s="185"/>
      <c r="GX369" s="185"/>
      <c r="GY369" s="185"/>
      <c r="GZ369" s="185"/>
      <c r="HA369" s="185"/>
      <c r="HB369" s="185"/>
      <c r="HC369" s="185"/>
      <c r="HD369" s="185"/>
      <c r="HE369" s="185"/>
      <c r="HF369" s="185"/>
      <c r="HG369" s="185"/>
      <c r="HH369" s="185"/>
      <c r="HI369" s="185"/>
      <c r="HJ369" s="185"/>
      <c r="HK369" s="185"/>
      <c r="HL369" s="185"/>
      <c r="HM369" s="185"/>
      <c r="HN369" s="185"/>
      <c r="HO369" s="185"/>
      <c r="HP369" s="185"/>
      <c r="HQ369" s="185"/>
      <c r="HR369" s="185"/>
      <c r="HS369" s="185"/>
      <c r="HT369" s="185"/>
      <c r="HU369" s="185"/>
      <c r="HV369" s="185"/>
      <c r="HW369" s="185"/>
      <c r="HX369" s="185"/>
      <c r="HY369" s="185"/>
      <c r="HZ369" s="185"/>
      <c r="IA369" s="185"/>
      <c r="IB369" s="185"/>
      <c r="IC369" s="185"/>
      <c r="ID369" s="185"/>
      <c r="IE369" s="185"/>
      <c r="IF369" s="185"/>
      <c r="IG369" s="185"/>
      <c r="IH369" s="185"/>
      <c r="II369" s="185"/>
      <c r="IJ369" s="185"/>
      <c r="IK369" s="185"/>
      <c r="IL369" s="185"/>
      <c r="IM369" s="185"/>
      <c r="IN369" s="185"/>
      <c r="IO369" s="185"/>
      <c r="IP369" s="185"/>
      <c r="IQ369" s="185"/>
      <c r="IR369" s="185"/>
      <c r="IS369" s="185"/>
      <c r="IT369" s="185"/>
      <c r="IU369" s="185"/>
      <c r="IV369" s="185"/>
    </row>
    <row r="370" spans="1:256" ht="15">
      <c r="A370" s="623"/>
      <c r="B370" s="626"/>
      <c r="C370" s="192" t="s">
        <v>2</v>
      </c>
      <c r="D370" s="187">
        <f>D368+D369</f>
        <v>275695289</v>
      </c>
      <c r="E370" s="171">
        <f t="shared" ref="E370:P370" si="158">E368+E369</f>
        <v>164776998</v>
      </c>
      <c r="F370" s="171">
        <f t="shared" si="158"/>
        <v>10025000</v>
      </c>
      <c r="G370" s="171">
        <f t="shared" si="158"/>
        <v>154000</v>
      </c>
      <c r="H370" s="171">
        <f t="shared" si="158"/>
        <v>9871000</v>
      </c>
      <c r="I370" s="171">
        <f t="shared" si="158"/>
        <v>154111665</v>
      </c>
      <c r="J370" s="171">
        <f t="shared" si="158"/>
        <v>450000</v>
      </c>
      <c r="K370" s="171">
        <f t="shared" si="158"/>
        <v>190333</v>
      </c>
      <c r="L370" s="171">
        <f t="shared" si="158"/>
        <v>0</v>
      </c>
      <c r="M370" s="171">
        <f t="shared" si="158"/>
        <v>110918291</v>
      </c>
      <c r="N370" s="171">
        <f t="shared" si="158"/>
        <v>110918291</v>
      </c>
      <c r="O370" s="171">
        <f t="shared" si="158"/>
        <v>0</v>
      </c>
      <c r="P370" s="171">
        <f t="shared" si="158"/>
        <v>0</v>
      </c>
      <c r="Q370" s="184"/>
      <c r="R370" s="184"/>
      <c r="S370" s="184"/>
      <c r="T370" s="184"/>
      <c r="U370" s="184"/>
      <c r="V370" s="185"/>
      <c r="W370" s="185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185"/>
      <c r="AR370" s="185"/>
      <c r="AS370" s="185"/>
      <c r="AT370" s="185"/>
      <c r="AU370" s="185"/>
      <c r="AV370" s="185"/>
      <c r="AW370" s="185"/>
      <c r="AX370" s="185"/>
      <c r="AY370" s="185"/>
      <c r="AZ370" s="185"/>
      <c r="BA370" s="185"/>
      <c r="BB370" s="185"/>
      <c r="BC370" s="185"/>
      <c r="BD370" s="185"/>
      <c r="BE370" s="185"/>
      <c r="BF370" s="185"/>
      <c r="BG370" s="185"/>
      <c r="BH370" s="185"/>
      <c r="BI370" s="185"/>
      <c r="BJ370" s="185"/>
      <c r="BK370" s="185"/>
      <c r="BL370" s="185"/>
      <c r="BM370" s="185"/>
      <c r="BN370" s="185"/>
      <c r="BO370" s="185"/>
      <c r="BP370" s="185"/>
      <c r="BQ370" s="185"/>
      <c r="BR370" s="185"/>
      <c r="BS370" s="185"/>
      <c r="BT370" s="185"/>
      <c r="BU370" s="185"/>
      <c r="BV370" s="185"/>
      <c r="BW370" s="185"/>
      <c r="BX370" s="185"/>
      <c r="BY370" s="185"/>
      <c r="BZ370" s="185"/>
      <c r="CA370" s="185"/>
      <c r="CB370" s="185"/>
      <c r="CC370" s="185"/>
      <c r="CD370" s="185"/>
      <c r="CE370" s="185"/>
      <c r="CF370" s="185"/>
      <c r="CG370" s="185"/>
      <c r="CH370" s="185"/>
      <c r="CI370" s="185"/>
      <c r="CJ370" s="185"/>
      <c r="CK370" s="185"/>
      <c r="CL370" s="185"/>
      <c r="CM370" s="185"/>
      <c r="CN370" s="185"/>
      <c r="CO370" s="185"/>
      <c r="CP370" s="185"/>
      <c r="CQ370" s="185"/>
      <c r="CR370" s="185"/>
      <c r="CS370" s="185"/>
      <c r="CT370" s="185"/>
      <c r="CU370" s="185"/>
      <c r="CV370" s="185"/>
      <c r="CW370" s="185"/>
      <c r="CX370" s="185"/>
      <c r="CY370" s="185"/>
      <c r="CZ370" s="185"/>
      <c r="DA370" s="185"/>
      <c r="DB370" s="185"/>
      <c r="DC370" s="185"/>
      <c r="DD370" s="185"/>
      <c r="DE370" s="185"/>
      <c r="DF370" s="185"/>
      <c r="DG370" s="185"/>
      <c r="DH370" s="185"/>
      <c r="DI370" s="185"/>
      <c r="DJ370" s="185"/>
      <c r="DK370" s="185"/>
      <c r="DL370" s="185"/>
      <c r="DM370" s="185"/>
      <c r="DN370" s="185"/>
      <c r="DO370" s="185"/>
      <c r="DP370" s="185"/>
      <c r="DQ370" s="185"/>
      <c r="DR370" s="185"/>
      <c r="DS370" s="185"/>
      <c r="DT370" s="185"/>
      <c r="DU370" s="185"/>
      <c r="DV370" s="185"/>
      <c r="DW370" s="185"/>
      <c r="DX370" s="185"/>
      <c r="DY370" s="185"/>
      <c r="DZ370" s="185"/>
      <c r="EA370" s="185"/>
      <c r="EB370" s="185"/>
      <c r="EC370" s="185"/>
      <c r="ED370" s="185"/>
      <c r="EE370" s="185"/>
      <c r="EF370" s="185"/>
      <c r="EG370" s="185"/>
      <c r="EH370" s="185"/>
      <c r="EI370" s="185"/>
      <c r="EJ370" s="185"/>
      <c r="EK370" s="185"/>
      <c r="EL370" s="185"/>
      <c r="EM370" s="185"/>
      <c r="EN370" s="185"/>
      <c r="EO370" s="185"/>
      <c r="EP370" s="185"/>
      <c r="EQ370" s="185"/>
      <c r="ER370" s="185"/>
      <c r="ES370" s="185"/>
      <c r="ET370" s="185"/>
      <c r="EU370" s="185"/>
      <c r="EV370" s="185"/>
      <c r="EW370" s="185"/>
      <c r="EX370" s="185"/>
      <c r="EY370" s="185"/>
      <c r="EZ370" s="185"/>
      <c r="FA370" s="185"/>
      <c r="FB370" s="185"/>
      <c r="FC370" s="185"/>
      <c r="FD370" s="185"/>
      <c r="FE370" s="185"/>
      <c r="FF370" s="185"/>
      <c r="FG370" s="185"/>
      <c r="FH370" s="185"/>
      <c r="FI370" s="185"/>
      <c r="FJ370" s="185"/>
      <c r="FK370" s="185"/>
      <c r="FL370" s="185"/>
      <c r="FM370" s="185"/>
      <c r="FN370" s="185"/>
      <c r="FO370" s="185"/>
      <c r="FP370" s="185"/>
      <c r="FQ370" s="185"/>
      <c r="FR370" s="185"/>
      <c r="FS370" s="185"/>
      <c r="FT370" s="185"/>
      <c r="FU370" s="185"/>
      <c r="FV370" s="185"/>
      <c r="FW370" s="185"/>
      <c r="FX370" s="185"/>
      <c r="FY370" s="185"/>
      <c r="FZ370" s="185"/>
      <c r="GA370" s="185"/>
      <c r="GB370" s="185"/>
      <c r="GC370" s="185"/>
      <c r="GD370" s="185"/>
      <c r="GE370" s="185"/>
      <c r="GF370" s="185"/>
      <c r="GG370" s="185"/>
      <c r="GH370" s="185"/>
      <c r="GI370" s="185"/>
      <c r="GJ370" s="185"/>
      <c r="GK370" s="185"/>
      <c r="GL370" s="185"/>
      <c r="GM370" s="185"/>
      <c r="GN370" s="185"/>
      <c r="GO370" s="185"/>
      <c r="GP370" s="185"/>
      <c r="GQ370" s="185"/>
      <c r="GR370" s="185"/>
      <c r="GS370" s="185"/>
      <c r="GT370" s="185"/>
      <c r="GU370" s="185"/>
      <c r="GV370" s="185"/>
      <c r="GW370" s="185"/>
      <c r="GX370" s="185"/>
      <c r="GY370" s="185"/>
      <c r="GZ370" s="185"/>
      <c r="HA370" s="185"/>
      <c r="HB370" s="185"/>
      <c r="HC370" s="185"/>
      <c r="HD370" s="185"/>
      <c r="HE370" s="185"/>
      <c r="HF370" s="185"/>
      <c r="HG370" s="185"/>
      <c r="HH370" s="185"/>
      <c r="HI370" s="185"/>
      <c r="HJ370" s="185"/>
      <c r="HK370" s="185"/>
      <c r="HL370" s="185"/>
      <c r="HM370" s="185"/>
      <c r="HN370" s="185"/>
      <c r="HO370" s="185"/>
      <c r="HP370" s="185"/>
      <c r="HQ370" s="185"/>
      <c r="HR370" s="185"/>
      <c r="HS370" s="185"/>
      <c r="HT370" s="185"/>
      <c r="HU370" s="185"/>
      <c r="HV370" s="185"/>
      <c r="HW370" s="185"/>
      <c r="HX370" s="185"/>
      <c r="HY370" s="185"/>
      <c r="HZ370" s="185"/>
      <c r="IA370" s="185"/>
      <c r="IB370" s="185"/>
      <c r="IC370" s="185"/>
      <c r="ID370" s="185"/>
      <c r="IE370" s="185"/>
      <c r="IF370" s="185"/>
      <c r="IG370" s="185"/>
      <c r="IH370" s="185"/>
      <c r="II370" s="185"/>
      <c r="IJ370" s="185"/>
      <c r="IK370" s="185"/>
      <c r="IL370" s="185"/>
      <c r="IM370" s="185"/>
      <c r="IN370" s="185"/>
      <c r="IO370" s="185"/>
      <c r="IP370" s="185"/>
      <c r="IQ370" s="185"/>
      <c r="IR370" s="185"/>
      <c r="IS370" s="185"/>
      <c r="IT370" s="185"/>
      <c r="IU370" s="185"/>
      <c r="IV370" s="185"/>
    </row>
    <row r="371" spans="1:256" hidden="1">
      <c r="A371" s="627">
        <v>92105</v>
      </c>
      <c r="B371" s="630" t="s">
        <v>283</v>
      </c>
      <c r="C371" s="174" t="s">
        <v>0</v>
      </c>
      <c r="D371" s="176">
        <f>E371+M371</f>
        <v>470000</v>
      </c>
      <c r="E371" s="177">
        <f>F371+I371+J371+K371+L371</f>
        <v>470000</v>
      </c>
      <c r="F371" s="177">
        <f>G371+H371</f>
        <v>0</v>
      </c>
      <c r="G371" s="177">
        <v>0</v>
      </c>
      <c r="H371" s="177">
        <v>0</v>
      </c>
      <c r="I371" s="177">
        <v>470000</v>
      </c>
      <c r="J371" s="177">
        <v>0</v>
      </c>
      <c r="K371" s="177">
        <v>0</v>
      </c>
      <c r="L371" s="177">
        <v>0</v>
      </c>
      <c r="M371" s="177">
        <f>N371+P371</f>
        <v>0</v>
      </c>
      <c r="N371" s="177">
        <v>0</v>
      </c>
      <c r="O371" s="177">
        <v>0</v>
      </c>
      <c r="P371" s="177">
        <v>0</v>
      </c>
      <c r="Q371" s="178"/>
      <c r="R371" s="178"/>
      <c r="S371" s="178"/>
      <c r="T371" s="178"/>
      <c r="U371" s="178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  <c r="BI371" s="144"/>
      <c r="BJ371" s="144"/>
      <c r="BK371" s="144"/>
      <c r="BL371" s="144"/>
      <c r="BM371" s="144"/>
      <c r="BN371" s="144"/>
      <c r="BO371" s="144"/>
      <c r="BP371" s="144"/>
      <c r="BQ371" s="144"/>
      <c r="BR371" s="144"/>
      <c r="BS371" s="144"/>
      <c r="BT371" s="144"/>
      <c r="BU371" s="144"/>
      <c r="BV371" s="144"/>
      <c r="BW371" s="144"/>
      <c r="BX371" s="144"/>
      <c r="BY371" s="144"/>
      <c r="BZ371" s="144"/>
      <c r="CA371" s="144"/>
      <c r="CB371" s="144"/>
      <c r="CC371" s="144"/>
      <c r="CD371" s="144"/>
      <c r="CE371" s="144"/>
      <c r="CF371" s="144"/>
      <c r="CG371" s="144"/>
      <c r="CH371" s="144"/>
      <c r="CI371" s="144"/>
      <c r="CJ371" s="144"/>
      <c r="CK371" s="144"/>
      <c r="CL371" s="144"/>
      <c r="CM371" s="144"/>
      <c r="CN371" s="144"/>
      <c r="CO371" s="144"/>
      <c r="CP371" s="144"/>
      <c r="CQ371" s="144"/>
      <c r="CR371" s="144"/>
      <c r="CS371" s="144"/>
      <c r="CT371" s="144"/>
      <c r="CU371" s="144"/>
      <c r="CV371" s="144"/>
      <c r="CW371" s="144"/>
      <c r="CX371" s="144"/>
      <c r="CY371" s="144"/>
      <c r="CZ371" s="144"/>
      <c r="DA371" s="144"/>
      <c r="DB371" s="144"/>
      <c r="DC371" s="144"/>
      <c r="DD371" s="144"/>
      <c r="DE371" s="144"/>
      <c r="DF371" s="144"/>
      <c r="DG371" s="144"/>
      <c r="DH371" s="144"/>
      <c r="DI371" s="144"/>
      <c r="DJ371" s="144"/>
      <c r="DK371" s="144"/>
      <c r="DL371" s="144"/>
      <c r="DM371" s="144"/>
      <c r="DN371" s="144"/>
      <c r="DO371" s="144"/>
      <c r="DP371" s="144"/>
      <c r="DQ371" s="144"/>
      <c r="DR371" s="144"/>
      <c r="DS371" s="144"/>
      <c r="DT371" s="144"/>
      <c r="DU371" s="144"/>
      <c r="DV371" s="144"/>
      <c r="DW371" s="144"/>
      <c r="DX371" s="144"/>
      <c r="DY371" s="144"/>
      <c r="DZ371" s="144"/>
      <c r="EA371" s="144"/>
      <c r="EB371" s="144"/>
      <c r="EC371" s="144"/>
      <c r="ED371" s="144"/>
      <c r="EE371" s="144"/>
      <c r="EF371" s="144"/>
      <c r="EG371" s="144"/>
      <c r="EH371" s="144"/>
      <c r="EI371" s="144"/>
      <c r="EJ371" s="144"/>
      <c r="EK371" s="144"/>
      <c r="EL371" s="144"/>
      <c r="EM371" s="144"/>
      <c r="EN371" s="144"/>
      <c r="EO371" s="144"/>
      <c r="EP371" s="144"/>
      <c r="EQ371" s="144"/>
      <c r="ER371" s="144"/>
      <c r="ES371" s="144"/>
      <c r="ET371" s="144"/>
      <c r="EU371" s="144"/>
      <c r="EV371" s="144"/>
      <c r="EW371" s="144"/>
      <c r="EX371" s="144"/>
      <c r="EY371" s="144"/>
      <c r="EZ371" s="144"/>
      <c r="FA371" s="144"/>
      <c r="FB371" s="144"/>
      <c r="FC371" s="144"/>
      <c r="FD371" s="144"/>
      <c r="FE371" s="144"/>
      <c r="FF371" s="144"/>
      <c r="FG371" s="144"/>
      <c r="FH371" s="144"/>
      <c r="FI371" s="144"/>
      <c r="FJ371" s="144"/>
      <c r="FK371" s="144"/>
      <c r="FL371" s="144"/>
      <c r="FM371" s="144"/>
      <c r="FN371" s="144"/>
      <c r="FO371" s="144"/>
      <c r="FP371" s="144"/>
      <c r="FQ371" s="144"/>
      <c r="FR371" s="144"/>
      <c r="FS371" s="144"/>
      <c r="FT371" s="144"/>
      <c r="FU371" s="144"/>
      <c r="FV371" s="144"/>
      <c r="FW371" s="144"/>
      <c r="FX371" s="144"/>
      <c r="FY371" s="144"/>
      <c r="FZ371" s="144"/>
      <c r="GA371" s="144"/>
      <c r="GB371" s="144"/>
      <c r="GC371" s="144"/>
      <c r="GD371" s="144"/>
      <c r="GE371" s="144"/>
      <c r="GF371" s="144"/>
      <c r="GG371" s="144"/>
      <c r="GH371" s="144"/>
      <c r="GI371" s="144"/>
      <c r="GJ371" s="144"/>
      <c r="GK371" s="144"/>
      <c r="GL371" s="144"/>
      <c r="GM371" s="144"/>
      <c r="GN371" s="144"/>
      <c r="GO371" s="144"/>
      <c r="GP371" s="144"/>
      <c r="GQ371" s="144"/>
      <c r="GR371" s="144"/>
      <c r="GS371" s="144"/>
      <c r="GT371" s="144"/>
      <c r="GU371" s="144"/>
      <c r="GV371" s="144"/>
      <c r="GW371" s="144"/>
      <c r="GX371" s="144"/>
      <c r="GY371" s="144"/>
      <c r="GZ371" s="144"/>
      <c r="HA371" s="144"/>
      <c r="HB371" s="144"/>
      <c r="HC371" s="144"/>
      <c r="HD371" s="144"/>
      <c r="HE371" s="144"/>
      <c r="HF371" s="144"/>
      <c r="HG371" s="144"/>
      <c r="HH371" s="144"/>
      <c r="HI371" s="144"/>
      <c r="HJ371" s="144"/>
      <c r="HK371" s="144"/>
      <c r="HL371" s="144"/>
      <c r="HM371" s="144"/>
      <c r="HN371" s="144"/>
      <c r="HO371" s="144"/>
      <c r="HP371" s="144"/>
      <c r="HQ371" s="144"/>
      <c r="HR371" s="144"/>
      <c r="HS371" s="144"/>
      <c r="HT371" s="144"/>
      <c r="HU371" s="144"/>
      <c r="HV371" s="144"/>
      <c r="HW371" s="144"/>
      <c r="HX371" s="144"/>
      <c r="HY371" s="144"/>
      <c r="HZ371" s="144"/>
      <c r="IA371" s="144"/>
      <c r="IB371" s="144"/>
      <c r="IC371" s="144"/>
      <c r="ID371" s="144"/>
      <c r="IE371" s="144"/>
      <c r="IF371" s="144"/>
      <c r="IG371" s="144"/>
      <c r="IH371" s="144"/>
      <c r="II371" s="144"/>
      <c r="IJ371" s="144"/>
      <c r="IK371" s="144"/>
      <c r="IL371" s="144"/>
      <c r="IM371" s="144"/>
      <c r="IN371" s="144"/>
      <c r="IO371" s="144"/>
      <c r="IP371" s="144"/>
      <c r="IQ371" s="144"/>
      <c r="IR371" s="144"/>
      <c r="IS371" s="144"/>
      <c r="IT371" s="144"/>
      <c r="IU371" s="144"/>
      <c r="IV371" s="144"/>
    </row>
    <row r="372" spans="1:256" hidden="1">
      <c r="A372" s="628"/>
      <c r="B372" s="631"/>
      <c r="C372" s="174" t="s">
        <v>1</v>
      </c>
      <c r="D372" s="176">
        <f>E372+M372</f>
        <v>0</v>
      </c>
      <c r="E372" s="177">
        <f>F372+I372+J372+K372+L372</f>
        <v>0</v>
      </c>
      <c r="F372" s="177">
        <f>G372+H372</f>
        <v>0</v>
      </c>
      <c r="G372" s="177"/>
      <c r="H372" s="177"/>
      <c r="I372" s="177"/>
      <c r="J372" s="177"/>
      <c r="K372" s="177"/>
      <c r="L372" s="177"/>
      <c r="M372" s="177">
        <f>N372+P372</f>
        <v>0</v>
      </c>
      <c r="N372" s="177"/>
      <c r="O372" s="177"/>
      <c r="P372" s="177"/>
      <c r="Q372" s="178"/>
      <c r="R372" s="178"/>
      <c r="S372" s="178"/>
      <c r="T372" s="178"/>
      <c r="U372" s="178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  <c r="BI372" s="144"/>
      <c r="BJ372" s="144"/>
      <c r="BK372" s="144"/>
      <c r="BL372" s="144"/>
      <c r="BM372" s="144"/>
      <c r="BN372" s="144"/>
      <c r="BO372" s="144"/>
      <c r="BP372" s="144"/>
      <c r="BQ372" s="144"/>
      <c r="BR372" s="144"/>
      <c r="BS372" s="144"/>
      <c r="BT372" s="144"/>
      <c r="BU372" s="144"/>
      <c r="BV372" s="144"/>
      <c r="BW372" s="144"/>
      <c r="BX372" s="144"/>
      <c r="BY372" s="144"/>
      <c r="BZ372" s="144"/>
      <c r="CA372" s="144"/>
      <c r="CB372" s="144"/>
      <c r="CC372" s="144"/>
      <c r="CD372" s="144"/>
      <c r="CE372" s="144"/>
      <c r="CF372" s="144"/>
      <c r="CG372" s="144"/>
      <c r="CH372" s="144"/>
      <c r="CI372" s="144"/>
      <c r="CJ372" s="144"/>
      <c r="CK372" s="144"/>
      <c r="CL372" s="144"/>
      <c r="CM372" s="144"/>
      <c r="CN372" s="144"/>
      <c r="CO372" s="144"/>
      <c r="CP372" s="144"/>
      <c r="CQ372" s="144"/>
      <c r="CR372" s="144"/>
      <c r="CS372" s="144"/>
      <c r="CT372" s="144"/>
      <c r="CU372" s="144"/>
      <c r="CV372" s="144"/>
      <c r="CW372" s="144"/>
      <c r="CX372" s="144"/>
      <c r="CY372" s="144"/>
      <c r="CZ372" s="144"/>
      <c r="DA372" s="144"/>
      <c r="DB372" s="144"/>
      <c r="DC372" s="144"/>
      <c r="DD372" s="144"/>
      <c r="DE372" s="144"/>
      <c r="DF372" s="144"/>
      <c r="DG372" s="144"/>
      <c r="DH372" s="144"/>
      <c r="DI372" s="144"/>
      <c r="DJ372" s="144"/>
      <c r="DK372" s="144"/>
      <c r="DL372" s="144"/>
      <c r="DM372" s="144"/>
      <c r="DN372" s="144"/>
      <c r="DO372" s="144"/>
      <c r="DP372" s="144"/>
      <c r="DQ372" s="144"/>
      <c r="DR372" s="144"/>
      <c r="DS372" s="144"/>
      <c r="DT372" s="144"/>
      <c r="DU372" s="144"/>
      <c r="DV372" s="144"/>
      <c r="DW372" s="144"/>
      <c r="DX372" s="144"/>
      <c r="DY372" s="144"/>
      <c r="DZ372" s="144"/>
      <c r="EA372" s="144"/>
      <c r="EB372" s="144"/>
      <c r="EC372" s="144"/>
      <c r="ED372" s="144"/>
      <c r="EE372" s="144"/>
      <c r="EF372" s="144"/>
      <c r="EG372" s="144"/>
      <c r="EH372" s="144"/>
      <c r="EI372" s="144"/>
      <c r="EJ372" s="144"/>
      <c r="EK372" s="144"/>
      <c r="EL372" s="144"/>
      <c r="EM372" s="144"/>
      <c r="EN372" s="144"/>
      <c r="EO372" s="144"/>
      <c r="EP372" s="144"/>
      <c r="EQ372" s="144"/>
      <c r="ER372" s="144"/>
      <c r="ES372" s="144"/>
      <c r="ET372" s="144"/>
      <c r="EU372" s="144"/>
      <c r="EV372" s="144"/>
      <c r="EW372" s="144"/>
      <c r="EX372" s="144"/>
      <c r="EY372" s="144"/>
      <c r="EZ372" s="144"/>
      <c r="FA372" s="144"/>
      <c r="FB372" s="144"/>
      <c r="FC372" s="144"/>
      <c r="FD372" s="144"/>
      <c r="FE372" s="144"/>
      <c r="FF372" s="144"/>
      <c r="FG372" s="144"/>
      <c r="FH372" s="144"/>
      <c r="FI372" s="144"/>
      <c r="FJ372" s="144"/>
      <c r="FK372" s="144"/>
      <c r="FL372" s="144"/>
      <c r="FM372" s="144"/>
      <c r="FN372" s="144"/>
      <c r="FO372" s="144"/>
      <c r="FP372" s="144"/>
      <c r="FQ372" s="144"/>
      <c r="FR372" s="144"/>
      <c r="FS372" s="144"/>
      <c r="FT372" s="144"/>
      <c r="FU372" s="144"/>
      <c r="FV372" s="144"/>
      <c r="FW372" s="144"/>
      <c r="FX372" s="144"/>
      <c r="FY372" s="144"/>
      <c r="FZ372" s="144"/>
      <c r="GA372" s="144"/>
      <c r="GB372" s="144"/>
      <c r="GC372" s="144"/>
      <c r="GD372" s="144"/>
      <c r="GE372" s="144"/>
      <c r="GF372" s="144"/>
      <c r="GG372" s="144"/>
      <c r="GH372" s="144"/>
      <c r="GI372" s="144"/>
      <c r="GJ372" s="144"/>
      <c r="GK372" s="144"/>
      <c r="GL372" s="144"/>
      <c r="GM372" s="144"/>
      <c r="GN372" s="144"/>
      <c r="GO372" s="144"/>
      <c r="GP372" s="144"/>
      <c r="GQ372" s="144"/>
      <c r="GR372" s="144"/>
      <c r="GS372" s="144"/>
      <c r="GT372" s="144"/>
      <c r="GU372" s="144"/>
      <c r="GV372" s="144"/>
      <c r="GW372" s="144"/>
      <c r="GX372" s="144"/>
      <c r="GY372" s="144"/>
      <c r="GZ372" s="144"/>
      <c r="HA372" s="144"/>
      <c r="HB372" s="144"/>
      <c r="HC372" s="144"/>
      <c r="HD372" s="144"/>
      <c r="HE372" s="144"/>
      <c r="HF372" s="144"/>
      <c r="HG372" s="144"/>
      <c r="HH372" s="144"/>
      <c r="HI372" s="144"/>
      <c r="HJ372" s="144"/>
      <c r="HK372" s="144"/>
      <c r="HL372" s="144"/>
      <c r="HM372" s="144"/>
      <c r="HN372" s="144"/>
      <c r="HO372" s="144"/>
      <c r="HP372" s="144"/>
      <c r="HQ372" s="144"/>
      <c r="HR372" s="144"/>
      <c r="HS372" s="144"/>
      <c r="HT372" s="144"/>
      <c r="HU372" s="144"/>
      <c r="HV372" s="144"/>
      <c r="HW372" s="144"/>
      <c r="HX372" s="144"/>
      <c r="HY372" s="144"/>
      <c r="HZ372" s="144"/>
      <c r="IA372" s="144"/>
      <c r="IB372" s="144"/>
      <c r="IC372" s="144"/>
      <c r="ID372" s="144"/>
      <c r="IE372" s="144"/>
      <c r="IF372" s="144"/>
      <c r="IG372" s="144"/>
      <c r="IH372" s="144"/>
      <c r="II372" s="144"/>
      <c r="IJ372" s="144"/>
      <c r="IK372" s="144"/>
      <c r="IL372" s="144"/>
      <c r="IM372" s="144"/>
      <c r="IN372" s="144"/>
      <c r="IO372" s="144"/>
      <c r="IP372" s="144"/>
      <c r="IQ372" s="144"/>
      <c r="IR372" s="144"/>
      <c r="IS372" s="144"/>
      <c r="IT372" s="144"/>
      <c r="IU372" s="144"/>
      <c r="IV372" s="144"/>
    </row>
    <row r="373" spans="1:256" hidden="1">
      <c r="A373" s="629"/>
      <c r="B373" s="632"/>
      <c r="C373" s="174" t="s">
        <v>2</v>
      </c>
      <c r="D373" s="176">
        <f>D371+D372</f>
        <v>470000</v>
      </c>
      <c r="E373" s="177">
        <f t="shared" ref="E373:P373" si="159">E371+E372</f>
        <v>470000</v>
      </c>
      <c r="F373" s="177">
        <f t="shared" si="159"/>
        <v>0</v>
      </c>
      <c r="G373" s="177">
        <f t="shared" si="159"/>
        <v>0</v>
      </c>
      <c r="H373" s="177">
        <f t="shared" si="159"/>
        <v>0</v>
      </c>
      <c r="I373" s="177">
        <f t="shared" si="159"/>
        <v>470000</v>
      </c>
      <c r="J373" s="177">
        <f t="shared" si="159"/>
        <v>0</v>
      </c>
      <c r="K373" s="177">
        <f t="shared" si="159"/>
        <v>0</v>
      </c>
      <c r="L373" s="177">
        <f t="shared" si="159"/>
        <v>0</v>
      </c>
      <c r="M373" s="177">
        <f t="shared" si="159"/>
        <v>0</v>
      </c>
      <c r="N373" s="177">
        <f t="shared" si="159"/>
        <v>0</v>
      </c>
      <c r="O373" s="177">
        <f t="shared" si="159"/>
        <v>0</v>
      </c>
      <c r="P373" s="177">
        <f t="shared" si="159"/>
        <v>0</v>
      </c>
      <c r="Q373" s="178"/>
      <c r="R373" s="178"/>
      <c r="S373" s="178"/>
      <c r="T373" s="178"/>
      <c r="U373" s="178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  <c r="BI373" s="144"/>
      <c r="BJ373" s="144"/>
      <c r="BK373" s="144"/>
      <c r="BL373" s="144"/>
      <c r="BM373" s="144"/>
      <c r="BN373" s="144"/>
      <c r="BO373" s="144"/>
      <c r="BP373" s="144"/>
      <c r="BQ373" s="144"/>
      <c r="BR373" s="144"/>
      <c r="BS373" s="144"/>
      <c r="BT373" s="144"/>
      <c r="BU373" s="144"/>
      <c r="BV373" s="144"/>
      <c r="BW373" s="144"/>
      <c r="BX373" s="144"/>
      <c r="BY373" s="144"/>
      <c r="BZ373" s="144"/>
      <c r="CA373" s="144"/>
      <c r="CB373" s="144"/>
      <c r="CC373" s="144"/>
      <c r="CD373" s="144"/>
      <c r="CE373" s="144"/>
      <c r="CF373" s="144"/>
      <c r="CG373" s="144"/>
      <c r="CH373" s="144"/>
      <c r="CI373" s="144"/>
      <c r="CJ373" s="144"/>
      <c r="CK373" s="144"/>
      <c r="CL373" s="144"/>
      <c r="CM373" s="144"/>
      <c r="CN373" s="144"/>
      <c r="CO373" s="144"/>
      <c r="CP373" s="144"/>
      <c r="CQ373" s="144"/>
      <c r="CR373" s="144"/>
      <c r="CS373" s="144"/>
      <c r="CT373" s="144"/>
      <c r="CU373" s="144"/>
      <c r="CV373" s="144"/>
      <c r="CW373" s="144"/>
      <c r="CX373" s="144"/>
      <c r="CY373" s="144"/>
      <c r="CZ373" s="144"/>
      <c r="DA373" s="144"/>
      <c r="DB373" s="144"/>
      <c r="DC373" s="144"/>
      <c r="DD373" s="144"/>
      <c r="DE373" s="144"/>
      <c r="DF373" s="144"/>
      <c r="DG373" s="144"/>
      <c r="DH373" s="144"/>
      <c r="DI373" s="144"/>
      <c r="DJ373" s="144"/>
      <c r="DK373" s="144"/>
      <c r="DL373" s="144"/>
      <c r="DM373" s="144"/>
      <c r="DN373" s="144"/>
      <c r="DO373" s="144"/>
      <c r="DP373" s="144"/>
      <c r="DQ373" s="144"/>
      <c r="DR373" s="144"/>
      <c r="DS373" s="144"/>
      <c r="DT373" s="144"/>
      <c r="DU373" s="144"/>
      <c r="DV373" s="144"/>
      <c r="DW373" s="144"/>
      <c r="DX373" s="144"/>
      <c r="DY373" s="144"/>
      <c r="DZ373" s="144"/>
      <c r="EA373" s="144"/>
      <c r="EB373" s="144"/>
      <c r="EC373" s="144"/>
      <c r="ED373" s="144"/>
      <c r="EE373" s="144"/>
      <c r="EF373" s="144"/>
      <c r="EG373" s="144"/>
      <c r="EH373" s="144"/>
      <c r="EI373" s="144"/>
      <c r="EJ373" s="144"/>
      <c r="EK373" s="144"/>
      <c r="EL373" s="144"/>
      <c r="EM373" s="144"/>
      <c r="EN373" s="144"/>
      <c r="EO373" s="144"/>
      <c r="EP373" s="144"/>
      <c r="EQ373" s="144"/>
      <c r="ER373" s="144"/>
      <c r="ES373" s="144"/>
      <c r="ET373" s="144"/>
      <c r="EU373" s="144"/>
      <c r="EV373" s="144"/>
      <c r="EW373" s="144"/>
      <c r="EX373" s="144"/>
      <c r="EY373" s="144"/>
      <c r="EZ373" s="144"/>
      <c r="FA373" s="144"/>
      <c r="FB373" s="144"/>
      <c r="FC373" s="144"/>
      <c r="FD373" s="144"/>
      <c r="FE373" s="144"/>
      <c r="FF373" s="144"/>
      <c r="FG373" s="144"/>
      <c r="FH373" s="144"/>
      <c r="FI373" s="144"/>
      <c r="FJ373" s="144"/>
      <c r="FK373" s="144"/>
      <c r="FL373" s="144"/>
      <c r="FM373" s="144"/>
      <c r="FN373" s="144"/>
      <c r="FO373" s="144"/>
      <c r="FP373" s="144"/>
      <c r="FQ373" s="144"/>
      <c r="FR373" s="144"/>
      <c r="FS373" s="144"/>
      <c r="FT373" s="144"/>
      <c r="FU373" s="144"/>
      <c r="FV373" s="144"/>
      <c r="FW373" s="144"/>
      <c r="FX373" s="144"/>
      <c r="FY373" s="144"/>
      <c r="FZ373" s="144"/>
      <c r="GA373" s="144"/>
      <c r="GB373" s="144"/>
      <c r="GC373" s="144"/>
      <c r="GD373" s="144"/>
      <c r="GE373" s="144"/>
      <c r="GF373" s="144"/>
      <c r="GG373" s="144"/>
      <c r="GH373" s="144"/>
      <c r="GI373" s="144"/>
      <c r="GJ373" s="144"/>
      <c r="GK373" s="144"/>
      <c r="GL373" s="144"/>
      <c r="GM373" s="144"/>
      <c r="GN373" s="144"/>
      <c r="GO373" s="144"/>
      <c r="GP373" s="144"/>
      <c r="GQ373" s="144"/>
      <c r="GR373" s="144"/>
      <c r="GS373" s="144"/>
      <c r="GT373" s="144"/>
      <c r="GU373" s="144"/>
      <c r="GV373" s="144"/>
      <c r="GW373" s="144"/>
      <c r="GX373" s="144"/>
      <c r="GY373" s="144"/>
      <c r="GZ373" s="144"/>
      <c r="HA373" s="144"/>
      <c r="HB373" s="144"/>
      <c r="HC373" s="144"/>
      <c r="HD373" s="144"/>
      <c r="HE373" s="144"/>
      <c r="HF373" s="144"/>
      <c r="HG373" s="144"/>
      <c r="HH373" s="144"/>
      <c r="HI373" s="144"/>
      <c r="HJ373" s="144"/>
      <c r="HK373" s="144"/>
      <c r="HL373" s="144"/>
      <c r="HM373" s="144"/>
      <c r="HN373" s="144"/>
      <c r="HO373" s="144"/>
      <c r="HP373" s="144"/>
      <c r="HQ373" s="144"/>
      <c r="HR373" s="144"/>
      <c r="HS373" s="144"/>
      <c r="HT373" s="144"/>
      <c r="HU373" s="144"/>
      <c r="HV373" s="144"/>
      <c r="HW373" s="144"/>
      <c r="HX373" s="144"/>
      <c r="HY373" s="144"/>
      <c r="HZ373" s="144"/>
      <c r="IA373" s="144"/>
      <c r="IB373" s="144"/>
      <c r="IC373" s="144"/>
      <c r="ID373" s="144"/>
      <c r="IE373" s="144"/>
      <c r="IF373" s="144"/>
      <c r="IG373" s="144"/>
      <c r="IH373" s="144"/>
      <c r="II373" s="144"/>
      <c r="IJ373" s="144"/>
      <c r="IK373" s="144"/>
      <c r="IL373" s="144"/>
      <c r="IM373" s="144"/>
      <c r="IN373" s="144"/>
      <c r="IO373" s="144"/>
      <c r="IP373" s="144"/>
      <c r="IQ373" s="144"/>
      <c r="IR373" s="144"/>
      <c r="IS373" s="144"/>
      <c r="IT373" s="144"/>
      <c r="IU373" s="144"/>
      <c r="IV373" s="144"/>
    </row>
    <row r="374" spans="1:256">
      <c r="A374" s="627">
        <v>92106</v>
      </c>
      <c r="B374" s="630" t="s">
        <v>284</v>
      </c>
      <c r="C374" s="174" t="s">
        <v>0</v>
      </c>
      <c r="D374" s="176">
        <f t="shared" ref="D374:D399" si="160">E374+M374</f>
        <v>108527763</v>
      </c>
      <c r="E374" s="177">
        <f t="shared" ref="E374:E399" si="161">F374+I374+J374+K374+L374</f>
        <v>49622354</v>
      </c>
      <c r="F374" s="177">
        <f t="shared" ref="F374:F399" si="162">G374+H374</f>
        <v>0</v>
      </c>
      <c r="G374" s="177">
        <v>0</v>
      </c>
      <c r="H374" s="177">
        <v>0</v>
      </c>
      <c r="I374" s="177">
        <v>49622354</v>
      </c>
      <c r="J374" s="177">
        <v>0</v>
      </c>
      <c r="K374" s="177">
        <v>0</v>
      </c>
      <c r="L374" s="177">
        <v>0</v>
      </c>
      <c r="M374" s="177">
        <f t="shared" ref="M374:M399" si="163">N374+P374</f>
        <v>58905409</v>
      </c>
      <c r="N374" s="177">
        <v>58905409</v>
      </c>
      <c r="O374" s="177">
        <v>0</v>
      </c>
      <c r="P374" s="177">
        <v>0</v>
      </c>
      <c r="Q374" s="178"/>
      <c r="R374" s="178"/>
      <c r="S374" s="178"/>
      <c r="T374" s="178"/>
      <c r="U374" s="178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  <c r="BI374" s="144"/>
      <c r="BJ374" s="144"/>
      <c r="BK374" s="144"/>
      <c r="BL374" s="144"/>
      <c r="BM374" s="144"/>
      <c r="BN374" s="144"/>
      <c r="BO374" s="144"/>
      <c r="BP374" s="144"/>
      <c r="BQ374" s="144"/>
      <c r="BR374" s="144"/>
      <c r="BS374" s="144"/>
      <c r="BT374" s="144"/>
      <c r="BU374" s="144"/>
      <c r="BV374" s="144"/>
      <c r="BW374" s="144"/>
      <c r="BX374" s="144"/>
      <c r="BY374" s="144"/>
      <c r="BZ374" s="144"/>
      <c r="CA374" s="144"/>
      <c r="CB374" s="144"/>
      <c r="CC374" s="144"/>
      <c r="CD374" s="144"/>
      <c r="CE374" s="144"/>
      <c r="CF374" s="144"/>
      <c r="CG374" s="144"/>
      <c r="CH374" s="144"/>
      <c r="CI374" s="144"/>
      <c r="CJ374" s="144"/>
      <c r="CK374" s="144"/>
      <c r="CL374" s="144"/>
      <c r="CM374" s="144"/>
      <c r="CN374" s="144"/>
      <c r="CO374" s="144"/>
      <c r="CP374" s="144"/>
      <c r="CQ374" s="144"/>
      <c r="CR374" s="144"/>
      <c r="CS374" s="144"/>
      <c r="CT374" s="144"/>
      <c r="CU374" s="144"/>
      <c r="CV374" s="144"/>
      <c r="CW374" s="144"/>
      <c r="CX374" s="144"/>
      <c r="CY374" s="144"/>
      <c r="CZ374" s="144"/>
      <c r="DA374" s="144"/>
      <c r="DB374" s="144"/>
      <c r="DC374" s="144"/>
      <c r="DD374" s="144"/>
      <c r="DE374" s="144"/>
      <c r="DF374" s="144"/>
      <c r="DG374" s="144"/>
      <c r="DH374" s="144"/>
      <c r="DI374" s="144"/>
      <c r="DJ374" s="144"/>
      <c r="DK374" s="144"/>
      <c r="DL374" s="144"/>
      <c r="DM374" s="144"/>
      <c r="DN374" s="144"/>
      <c r="DO374" s="144"/>
      <c r="DP374" s="144"/>
      <c r="DQ374" s="144"/>
      <c r="DR374" s="144"/>
      <c r="DS374" s="144"/>
      <c r="DT374" s="144"/>
      <c r="DU374" s="144"/>
      <c r="DV374" s="144"/>
      <c r="DW374" s="144"/>
      <c r="DX374" s="144"/>
      <c r="DY374" s="144"/>
      <c r="DZ374" s="144"/>
      <c r="EA374" s="144"/>
      <c r="EB374" s="144"/>
      <c r="EC374" s="144"/>
      <c r="ED374" s="144"/>
      <c r="EE374" s="144"/>
      <c r="EF374" s="144"/>
      <c r="EG374" s="144"/>
      <c r="EH374" s="144"/>
      <c r="EI374" s="144"/>
      <c r="EJ374" s="144"/>
      <c r="EK374" s="144"/>
      <c r="EL374" s="144"/>
      <c r="EM374" s="144"/>
      <c r="EN374" s="144"/>
      <c r="EO374" s="144"/>
      <c r="EP374" s="144"/>
      <c r="EQ374" s="144"/>
      <c r="ER374" s="144"/>
      <c r="ES374" s="144"/>
      <c r="ET374" s="144"/>
      <c r="EU374" s="144"/>
      <c r="EV374" s="144"/>
      <c r="EW374" s="144"/>
      <c r="EX374" s="144"/>
      <c r="EY374" s="144"/>
      <c r="EZ374" s="144"/>
      <c r="FA374" s="144"/>
      <c r="FB374" s="144"/>
      <c r="FC374" s="144"/>
      <c r="FD374" s="144"/>
      <c r="FE374" s="144"/>
      <c r="FF374" s="144"/>
      <c r="FG374" s="144"/>
      <c r="FH374" s="144"/>
      <c r="FI374" s="144"/>
      <c r="FJ374" s="144"/>
      <c r="FK374" s="144"/>
      <c r="FL374" s="144"/>
      <c r="FM374" s="144"/>
      <c r="FN374" s="144"/>
      <c r="FO374" s="144"/>
      <c r="FP374" s="144"/>
      <c r="FQ374" s="144"/>
      <c r="FR374" s="144"/>
      <c r="FS374" s="144"/>
      <c r="FT374" s="144"/>
      <c r="FU374" s="144"/>
      <c r="FV374" s="144"/>
      <c r="FW374" s="144"/>
      <c r="FX374" s="144"/>
      <c r="FY374" s="144"/>
      <c r="FZ374" s="144"/>
      <c r="GA374" s="144"/>
      <c r="GB374" s="144"/>
      <c r="GC374" s="144"/>
      <c r="GD374" s="144"/>
      <c r="GE374" s="144"/>
      <c r="GF374" s="144"/>
      <c r="GG374" s="144"/>
      <c r="GH374" s="144"/>
      <c r="GI374" s="144"/>
      <c r="GJ374" s="144"/>
      <c r="GK374" s="144"/>
      <c r="GL374" s="144"/>
      <c r="GM374" s="144"/>
      <c r="GN374" s="144"/>
      <c r="GO374" s="144"/>
      <c r="GP374" s="144"/>
      <c r="GQ374" s="144"/>
      <c r="GR374" s="144"/>
      <c r="GS374" s="144"/>
      <c r="GT374" s="144"/>
      <c r="GU374" s="144"/>
      <c r="GV374" s="144"/>
      <c r="GW374" s="144"/>
      <c r="GX374" s="144"/>
      <c r="GY374" s="144"/>
      <c r="GZ374" s="144"/>
      <c r="HA374" s="144"/>
      <c r="HB374" s="144"/>
      <c r="HC374" s="144"/>
      <c r="HD374" s="144"/>
      <c r="HE374" s="144"/>
      <c r="HF374" s="144"/>
      <c r="HG374" s="144"/>
      <c r="HH374" s="144"/>
      <c r="HI374" s="144"/>
      <c r="HJ374" s="144"/>
      <c r="HK374" s="144"/>
      <c r="HL374" s="144"/>
      <c r="HM374" s="144"/>
      <c r="HN374" s="144"/>
      <c r="HO374" s="144"/>
      <c r="HP374" s="144"/>
      <c r="HQ374" s="144"/>
      <c r="HR374" s="144"/>
      <c r="HS374" s="144"/>
      <c r="HT374" s="144"/>
      <c r="HU374" s="144"/>
      <c r="HV374" s="144"/>
      <c r="HW374" s="144"/>
      <c r="HX374" s="144"/>
      <c r="HY374" s="144"/>
      <c r="HZ374" s="144"/>
      <c r="IA374" s="144"/>
      <c r="IB374" s="144"/>
      <c r="IC374" s="144"/>
      <c r="ID374" s="144"/>
      <c r="IE374" s="144"/>
      <c r="IF374" s="144"/>
      <c r="IG374" s="144"/>
      <c r="IH374" s="144"/>
      <c r="II374" s="144"/>
      <c r="IJ374" s="144"/>
      <c r="IK374" s="144"/>
      <c r="IL374" s="144"/>
      <c r="IM374" s="144"/>
      <c r="IN374" s="144"/>
      <c r="IO374" s="144"/>
      <c r="IP374" s="144"/>
      <c r="IQ374" s="144"/>
      <c r="IR374" s="144"/>
      <c r="IS374" s="144"/>
      <c r="IT374" s="144"/>
      <c r="IU374" s="144"/>
      <c r="IV374" s="144"/>
    </row>
    <row r="375" spans="1:256">
      <c r="A375" s="628"/>
      <c r="B375" s="631"/>
      <c r="C375" s="174" t="s">
        <v>1</v>
      </c>
      <c r="D375" s="176">
        <f t="shared" si="160"/>
        <v>330000</v>
      </c>
      <c r="E375" s="177">
        <f t="shared" si="161"/>
        <v>330000</v>
      </c>
      <c r="F375" s="177">
        <f t="shared" si="162"/>
        <v>0</v>
      </c>
      <c r="G375" s="177"/>
      <c r="H375" s="177"/>
      <c r="I375" s="177">
        <v>330000</v>
      </c>
      <c r="J375" s="177"/>
      <c r="K375" s="177"/>
      <c r="L375" s="177"/>
      <c r="M375" s="177">
        <f t="shared" si="163"/>
        <v>0</v>
      </c>
      <c r="N375" s="177"/>
      <c r="O375" s="177"/>
      <c r="P375" s="177"/>
      <c r="Q375" s="178"/>
      <c r="R375" s="178"/>
      <c r="S375" s="178"/>
      <c r="T375" s="178"/>
      <c r="U375" s="178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4"/>
      <c r="DP375" s="144"/>
      <c r="DQ375" s="144"/>
      <c r="DR375" s="144"/>
      <c r="DS375" s="144"/>
      <c r="DT375" s="144"/>
      <c r="DU375" s="144"/>
      <c r="DV375" s="144"/>
      <c r="DW375" s="144"/>
      <c r="DX375" s="144"/>
      <c r="DY375" s="144"/>
      <c r="DZ375" s="144"/>
      <c r="EA375" s="144"/>
      <c r="EB375" s="144"/>
      <c r="EC375" s="144"/>
      <c r="ED375" s="144"/>
      <c r="EE375" s="144"/>
      <c r="EF375" s="144"/>
      <c r="EG375" s="144"/>
      <c r="EH375" s="144"/>
      <c r="EI375" s="144"/>
      <c r="EJ375" s="144"/>
      <c r="EK375" s="144"/>
      <c r="EL375" s="144"/>
      <c r="EM375" s="144"/>
      <c r="EN375" s="144"/>
      <c r="EO375" s="144"/>
      <c r="EP375" s="144"/>
      <c r="EQ375" s="144"/>
      <c r="ER375" s="144"/>
      <c r="ES375" s="144"/>
      <c r="ET375" s="144"/>
      <c r="EU375" s="144"/>
      <c r="EV375" s="144"/>
      <c r="EW375" s="144"/>
      <c r="EX375" s="144"/>
      <c r="EY375" s="144"/>
      <c r="EZ375" s="144"/>
      <c r="FA375" s="144"/>
      <c r="FB375" s="144"/>
      <c r="FC375" s="144"/>
      <c r="FD375" s="144"/>
      <c r="FE375" s="144"/>
      <c r="FF375" s="144"/>
      <c r="FG375" s="144"/>
      <c r="FH375" s="144"/>
      <c r="FI375" s="144"/>
      <c r="FJ375" s="144"/>
      <c r="FK375" s="144"/>
      <c r="FL375" s="144"/>
      <c r="FM375" s="144"/>
      <c r="FN375" s="144"/>
      <c r="FO375" s="144"/>
      <c r="FP375" s="144"/>
      <c r="FQ375" s="144"/>
      <c r="FR375" s="144"/>
      <c r="FS375" s="144"/>
      <c r="FT375" s="144"/>
      <c r="FU375" s="144"/>
      <c r="FV375" s="144"/>
      <c r="FW375" s="144"/>
      <c r="FX375" s="144"/>
      <c r="FY375" s="144"/>
      <c r="FZ375" s="144"/>
      <c r="GA375" s="144"/>
      <c r="GB375" s="144"/>
      <c r="GC375" s="144"/>
      <c r="GD375" s="144"/>
      <c r="GE375" s="144"/>
      <c r="GF375" s="144"/>
      <c r="GG375" s="144"/>
      <c r="GH375" s="144"/>
      <c r="GI375" s="144"/>
      <c r="GJ375" s="144"/>
      <c r="GK375" s="144"/>
      <c r="GL375" s="144"/>
      <c r="GM375" s="144"/>
      <c r="GN375" s="144"/>
      <c r="GO375" s="144"/>
      <c r="GP375" s="144"/>
      <c r="GQ375" s="144"/>
      <c r="GR375" s="144"/>
      <c r="GS375" s="144"/>
      <c r="GT375" s="144"/>
      <c r="GU375" s="144"/>
      <c r="GV375" s="144"/>
      <c r="GW375" s="144"/>
      <c r="GX375" s="144"/>
      <c r="GY375" s="144"/>
      <c r="GZ375" s="144"/>
      <c r="HA375" s="144"/>
      <c r="HB375" s="144"/>
      <c r="HC375" s="144"/>
      <c r="HD375" s="144"/>
      <c r="HE375" s="144"/>
      <c r="HF375" s="144"/>
      <c r="HG375" s="144"/>
      <c r="HH375" s="144"/>
      <c r="HI375" s="144"/>
      <c r="HJ375" s="144"/>
      <c r="HK375" s="144"/>
      <c r="HL375" s="144"/>
      <c r="HM375" s="144"/>
      <c r="HN375" s="144"/>
      <c r="HO375" s="144"/>
      <c r="HP375" s="144"/>
      <c r="HQ375" s="144"/>
      <c r="HR375" s="144"/>
      <c r="HS375" s="144"/>
      <c r="HT375" s="144"/>
      <c r="HU375" s="144"/>
      <c r="HV375" s="144"/>
      <c r="HW375" s="144"/>
      <c r="HX375" s="144"/>
      <c r="HY375" s="144"/>
      <c r="HZ375" s="144"/>
      <c r="IA375" s="144"/>
      <c r="IB375" s="144"/>
      <c r="IC375" s="144"/>
      <c r="ID375" s="144"/>
      <c r="IE375" s="144"/>
      <c r="IF375" s="144"/>
      <c r="IG375" s="144"/>
      <c r="IH375" s="144"/>
      <c r="II375" s="144"/>
      <c r="IJ375" s="144"/>
      <c r="IK375" s="144"/>
      <c r="IL375" s="144"/>
      <c r="IM375" s="144"/>
      <c r="IN375" s="144"/>
      <c r="IO375" s="144"/>
      <c r="IP375" s="144"/>
      <c r="IQ375" s="144"/>
      <c r="IR375" s="144"/>
      <c r="IS375" s="144"/>
      <c r="IT375" s="144"/>
      <c r="IU375" s="144"/>
      <c r="IV375" s="144"/>
    </row>
    <row r="376" spans="1:256">
      <c r="A376" s="629"/>
      <c r="B376" s="632"/>
      <c r="C376" s="174" t="s">
        <v>2</v>
      </c>
      <c r="D376" s="176">
        <f>D374+D375</f>
        <v>108857763</v>
      </c>
      <c r="E376" s="177">
        <f t="shared" ref="E376:P376" si="164">E374+E375</f>
        <v>49952354</v>
      </c>
      <c r="F376" s="177">
        <f t="shared" si="164"/>
        <v>0</v>
      </c>
      <c r="G376" s="177">
        <f t="shared" si="164"/>
        <v>0</v>
      </c>
      <c r="H376" s="177">
        <f t="shared" si="164"/>
        <v>0</v>
      </c>
      <c r="I376" s="177">
        <f t="shared" si="164"/>
        <v>49952354</v>
      </c>
      <c r="J376" s="177">
        <f t="shared" si="164"/>
        <v>0</v>
      </c>
      <c r="K376" s="177">
        <f t="shared" si="164"/>
        <v>0</v>
      </c>
      <c r="L376" s="177">
        <f t="shared" si="164"/>
        <v>0</v>
      </c>
      <c r="M376" s="177">
        <f t="shared" si="164"/>
        <v>58905409</v>
      </c>
      <c r="N376" s="177">
        <f t="shared" si="164"/>
        <v>58905409</v>
      </c>
      <c r="O376" s="177">
        <f t="shared" si="164"/>
        <v>0</v>
      </c>
      <c r="P376" s="177">
        <f t="shared" si="164"/>
        <v>0</v>
      </c>
      <c r="Q376" s="178"/>
      <c r="R376" s="178"/>
      <c r="S376" s="178"/>
      <c r="T376" s="178"/>
      <c r="U376" s="178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  <c r="BI376" s="144"/>
      <c r="BJ376" s="144"/>
      <c r="BK376" s="144"/>
      <c r="BL376" s="144"/>
      <c r="BM376" s="144"/>
      <c r="BN376" s="144"/>
      <c r="BO376" s="144"/>
      <c r="BP376" s="144"/>
      <c r="BQ376" s="144"/>
      <c r="BR376" s="144"/>
      <c r="BS376" s="144"/>
      <c r="BT376" s="144"/>
      <c r="BU376" s="144"/>
      <c r="BV376" s="144"/>
      <c r="BW376" s="144"/>
      <c r="BX376" s="144"/>
      <c r="BY376" s="144"/>
      <c r="BZ376" s="144"/>
      <c r="CA376" s="144"/>
      <c r="CB376" s="144"/>
      <c r="CC376" s="144"/>
      <c r="CD376" s="144"/>
      <c r="CE376" s="144"/>
      <c r="CF376" s="144"/>
      <c r="CG376" s="144"/>
      <c r="CH376" s="144"/>
      <c r="CI376" s="144"/>
      <c r="CJ376" s="144"/>
      <c r="CK376" s="144"/>
      <c r="CL376" s="144"/>
      <c r="CM376" s="144"/>
      <c r="CN376" s="144"/>
      <c r="CO376" s="144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144"/>
      <c r="DD376" s="144"/>
      <c r="DE376" s="144"/>
      <c r="DF376" s="144"/>
      <c r="DG376" s="144"/>
      <c r="DH376" s="144"/>
      <c r="DI376" s="144"/>
      <c r="DJ376" s="144"/>
      <c r="DK376" s="144"/>
      <c r="DL376" s="144"/>
      <c r="DM376" s="144"/>
      <c r="DN376" s="144"/>
      <c r="DO376" s="144"/>
      <c r="DP376" s="144"/>
      <c r="DQ376" s="144"/>
      <c r="DR376" s="144"/>
      <c r="DS376" s="144"/>
      <c r="DT376" s="144"/>
      <c r="DU376" s="144"/>
      <c r="DV376" s="144"/>
      <c r="DW376" s="144"/>
      <c r="DX376" s="144"/>
      <c r="DY376" s="144"/>
      <c r="DZ376" s="144"/>
      <c r="EA376" s="144"/>
      <c r="EB376" s="144"/>
      <c r="EC376" s="144"/>
      <c r="ED376" s="144"/>
      <c r="EE376" s="144"/>
      <c r="EF376" s="144"/>
      <c r="EG376" s="144"/>
      <c r="EH376" s="144"/>
      <c r="EI376" s="144"/>
      <c r="EJ376" s="144"/>
      <c r="EK376" s="144"/>
      <c r="EL376" s="144"/>
      <c r="EM376" s="144"/>
      <c r="EN376" s="144"/>
      <c r="EO376" s="144"/>
      <c r="EP376" s="144"/>
      <c r="EQ376" s="144"/>
      <c r="ER376" s="144"/>
      <c r="ES376" s="144"/>
      <c r="ET376" s="144"/>
      <c r="EU376" s="144"/>
      <c r="EV376" s="144"/>
      <c r="EW376" s="144"/>
      <c r="EX376" s="144"/>
      <c r="EY376" s="144"/>
      <c r="EZ376" s="144"/>
      <c r="FA376" s="144"/>
      <c r="FB376" s="144"/>
      <c r="FC376" s="144"/>
      <c r="FD376" s="144"/>
      <c r="FE376" s="144"/>
      <c r="FF376" s="144"/>
      <c r="FG376" s="144"/>
      <c r="FH376" s="144"/>
      <c r="FI376" s="144"/>
      <c r="FJ376" s="144"/>
      <c r="FK376" s="144"/>
      <c r="FL376" s="144"/>
      <c r="FM376" s="144"/>
      <c r="FN376" s="144"/>
      <c r="FO376" s="144"/>
      <c r="FP376" s="144"/>
      <c r="FQ376" s="144"/>
      <c r="FR376" s="144"/>
      <c r="FS376" s="144"/>
      <c r="FT376" s="144"/>
      <c r="FU376" s="144"/>
      <c r="FV376" s="144"/>
      <c r="FW376" s="144"/>
      <c r="FX376" s="144"/>
      <c r="FY376" s="144"/>
      <c r="FZ376" s="144"/>
      <c r="GA376" s="144"/>
      <c r="GB376" s="144"/>
      <c r="GC376" s="144"/>
      <c r="GD376" s="144"/>
      <c r="GE376" s="144"/>
      <c r="GF376" s="144"/>
      <c r="GG376" s="144"/>
      <c r="GH376" s="144"/>
      <c r="GI376" s="144"/>
      <c r="GJ376" s="144"/>
      <c r="GK376" s="144"/>
      <c r="GL376" s="144"/>
      <c r="GM376" s="144"/>
      <c r="GN376" s="144"/>
      <c r="GO376" s="144"/>
      <c r="GP376" s="144"/>
      <c r="GQ376" s="144"/>
      <c r="GR376" s="144"/>
      <c r="GS376" s="144"/>
      <c r="GT376" s="144"/>
      <c r="GU376" s="144"/>
      <c r="GV376" s="144"/>
      <c r="GW376" s="144"/>
      <c r="GX376" s="144"/>
      <c r="GY376" s="144"/>
      <c r="GZ376" s="144"/>
      <c r="HA376" s="144"/>
      <c r="HB376" s="144"/>
      <c r="HC376" s="144"/>
      <c r="HD376" s="144"/>
      <c r="HE376" s="144"/>
      <c r="HF376" s="144"/>
      <c r="HG376" s="144"/>
      <c r="HH376" s="144"/>
      <c r="HI376" s="144"/>
      <c r="HJ376" s="144"/>
      <c r="HK376" s="144"/>
      <c r="HL376" s="144"/>
      <c r="HM376" s="144"/>
      <c r="HN376" s="144"/>
      <c r="HO376" s="144"/>
      <c r="HP376" s="144"/>
      <c r="HQ376" s="144"/>
      <c r="HR376" s="144"/>
      <c r="HS376" s="144"/>
      <c r="HT376" s="144"/>
      <c r="HU376" s="144"/>
      <c r="HV376" s="144"/>
      <c r="HW376" s="144"/>
      <c r="HX376" s="144"/>
      <c r="HY376" s="144"/>
      <c r="HZ376" s="144"/>
      <c r="IA376" s="144"/>
      <c r="IB376" s="144"/>
      <c r="IC376" s="144"/>
      <c r="ID376" s="144"/>
      <c r="IE376" s="144"/>
      <c r="IF376" s="144"/>
      <c r="IG376" s="144"/>
      <c r="IH376" s="144"/>
      <c r="II376" s="144"/>
      <c r="IJ376" s="144"/>
      <c r="IK376" s="144"/>
      <c r="IL376" s="144"/>
      <c r="IM376" s="144"/>
      <c r="IN376" s="144"/>
      <c r="IO376" s="144"/>
      <c r="IP376" s="144"/>
      <c r="IQ376" s="144"/>
      <c r="IR376" s="144"/>
      <c r="IS376" s="144"/>
      <c r="IT376" s="144"/>
      <c r="IU376" s="144"/>
      <c r="IV376" s="144"/>
    </row>
    <row r="377" spans="1:256" hidden="1">
      <c r="A377" s="627">
        <v>92108</v>
      </c>
      <c r="B377" s="630" t="s">
        <v>285</v>
      </c>
      <c r="C377" s="174" t="s">
        <v>0</v>
      </c>
      <c r="D377" s="176">
        <f t="shared" si="160"/>
        <v>30408568</v>
      </c>
      <c r="E377" s="177">
        <f t="shared" si="161"/>
        <v>16216000</v>
      </c>
      <c r="F377" s="177">
        <f t="shared" si="162"/>
        <v>0</v>
      </c>
      <c r="G377" s="177">
        <v>0</v>
      </c>
      <c r="H377" s="177">
        <v>0</v>
      </c>
      <c r="I377" s="177">
        <v>16216000</v>
      </c>
      <c r="J377" s="177">
        <v>0</v>
      </c>
      <c r="K377" s="177">
        <v>0</v>
      </c>
      <c r="L377" s="177">
        <v>0</v>
      </c>
      <c r="M377" s="177">
        <f t="shared" si="163"/>
        <v>14192568</v>
      </c>
      <c r="N377" s="177">
        <v>14192568</v>
      </c>
      <c r="O377" s="177">
        <v>0</v>
      </c>
      <c r="P377" s="177">
        <v>0</v>
      </c>
      <c r="Q377" s="178"/>
      <c r="R377" s="178"/>
      <c r="S377" s="178"/>
      <c r="T377" s="178"/>
      <c r="U377" s="178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4"/>
      <c r="BJ377" s="144"/>
      <c r="BK377" s="144"/>
      <c r="BL377" s="144"/>
      <c r="BM377" s="144"/>
      <c r="BN377" s="144"/>
      <c r="BO377" s="144"/>
      <c r="BP377" s="144"/>
      <c r="BQ377" s="144"/>
      <c r="BR377" s="144"/>
      <c r="BS377" s="144"/>
      <c r="BT377" s="144"/>
      <c r="BU377" s="144"/>
      <c r="BV377" s="144"/>
      <c r="BW377" s="144"/>
      <c r="BX377" s="144"/>
      <c r="BY377" s="144"/>
      <c r="BZ377" s="144"/>
      <c r="CA377" s="144"/>
      <c r="CB377" s="144"/>
      <c r="CC377" s="144"/>
      <c r="CD377" s="144"/>
      <c r="CE377" s="144"/>
      <c r="CF377" s="144"/>
      <c r="CG377" s="144"/>
      <c r="CH377" s="144"/>
      <c r="CI377" s="144"/>
      <c r="CJ377" s="144"/>
      <c r="CK377" s="144"/>
      <c r="CL377" s="144"/>
      <c r="CM377" s="144"/>
      <c r="CN377" s="144"/>
      <c r="CO377" s="144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  <c r="DC377" s="144"/>
      <c r="DD377" s="144"/>
      <c r="DE377" s="144"/>
      <c r="DF377" s="144"/>
      <c r="DG377" s="144"/>
      <c r="DH377" s="144"/>
      <c r="DI377" s="144"/>
      <c r="DJ377" s="144"/>
      <c r="DK377" s="144"/>
      <c r="DL377" s="144"/>
      <c r="DM377" s="144"/>
      <c r="DN377" s="144"/>
      <c r="DO377" s="144"/>
      <c r="DP377" s="144"/>
      <c r="DQ377" s="144"/>
      <c r="DR377" s="144"/>
      <c r="DS377" s="144"/>
      <c r="DT377" s="144"/>
      <c r="DU377" s="144"/>
      <c r="DV377" s="144"/>
      <c r="DW377" s="144"/>
      <c r="DX377" s="144"/>
      <c r="DY377" s="144"/>
      <c r="DZ377" s="144"/>
      <c r="EA377" s="144"/>
      <c r="EB377" s="144"/>
      <c r="EC377" s="144"/>
      <c r="ED377" s="144"/>
      <c r="EE377" s="144"/>
      <c r="EF377" s="144"/>
      <c r="EG377" s="144"/>
      <c r="EH377" s="144"/>
      <c r="EI377" s="144"/>
      <c r="EJ377" s="144"/>
      <c r="EK377" s="144"/>
      <c r="EL377" s="144"/>
      <c r="EM377" s="144"/>
      <c r="EN377" s="144"/>
      <c r="EO377" s="144"/>
      <c r="EP377" s="144"/>
      <c r="EQ377" s="144"/>
      <c r="ER377" s="144"/>
      <c r="ES377" s="144"/>
      <c r="ET377" s="144"/>
      <c r="EU377" s="144"/>
      <c r="EV377" s="144"/>
      <c r="EW377" s="144"/>
      <c r="EX377" s="144"/>
      <c r="EY377" s="144"/>
      <c r="EZ377" s="144"/>
      <c r="FA377" s="144"/>
      <c r="FB377" s="144"/>
      <c r="FC377" s="144"/>
      <c r="FD377" s="144"/>
      <c r="FE377" s="144"/>
      <c r="FF377" s="144"/>
      <c r="FG377" s="144"/>
      <c r="FH377" s="144"/>
      <c r="FI377" s="144"/>
      <c r="FJ377" s="144"/>
      <c r="FK377" s="144"/>
      <c r="FL377" s="144"/>
      <c r="FM377" s="144"/>
      <c r="FN377" s="144"/>
      <c r="FO377" s="144"/>
      <c r="FP377" s="144"/>
      <c r="FQ377" s="144"/>
      <c r="FR377" s="144"/>
      <c r="FS377" s="144"/>
      <c r="FT377" s="144"/>
      <c r="FU377" s="144"/>
      <c r="FV377" s="144"/>
      <c r="FW377" s="144"/>
      <c r="FX377" s="144"/>
      <c r="FY377" s="144"/>
      <c r="FZ377" s="144"/>
      <c r="GA377" s="144"/>
      <c r="GB377" s="144"/>
      <c r="GC377" s="144"/>
      <c r="GD377" s="144"/>
      <c r="GE377" s="144"/>
      <c r="GF377" s="144"/>
      <c r="GG377" s="144"/>
      <c r="GH377" s="144"/>
      <c r="GI377" s="144"/>
      <c r="GJ377" s="144"/>
      <c r="GK377" s="144"/>
      <c r="GL377" s="144"/>
      <c r="GM377" s="144"/>
      <c r="GN377" s="144"/>
      <c r="GO377" s="144"/>
      <c r="GP377" s="144"/>
      <c r="GQ377" s="144"/>
      <c r="GR377" s="144"/>
      <c r="GS377" s="144"/>
      <c r="GT377" s="144"/>
      <c r="GU377" s="144"/>
      <c r="GV377" s="144"/>
      <c r="GW377" s="144"/>
      <c r="GX377" s="144"/>
      <c r="GY377" s="144"/>
      <c r="GZ377" s="144"/>
      <c r="HA377" s="144"/>
      <c r="HB377" s="144"/>
      <c r="HC377" s="144"/>
      <c r="HD377" s="144"/>
      <c r="HE377" s="144"/>
      <c r="HF377" s="144"/>
      <c r="HG377" s="144"/>
      <c r="HH377" s="144"/>
      <c r="HI377" s="144"/>
      <c r="HJ377" s="144"/>
      <c r="HK377" s="144"/>
      <c r="HL377" s="144"/>
      <c r="HM377" s="144"/>
      <c r="HN377" s="144"/>
      <c r="HO377" s="144"/>
      <c r="HP377" s="144"/>
      <c r="HQ377" s="144"/>
      <c r="HR377" s="144"/>
      <c r="HS377" s="144"/>
      <c r="HT377" s="144"/>
      <c r="HU377" s="144"/>
      <c r="HV377" s="144"/>
      <c r="HW377" s="144"/>
      <c r="HX377" s="144"/>
      <c r="HY377" s="144"/>
      <c r="HZ377" s="144"/>
      <c r="IA377" s="144"/>
      <c r="IB377" s="144"/>
      <c r="IC377" s="144"/>
      <c r="ID377" s="144"/>
      <c r="IE377" s="144"/>
      <c r="IF377" s="144"/>
      <c r="IG377" s="144"/>
      <c r="IH377" s="144"/>
      <c r="II377" s="144"/>
      <c r="IJ377" s="144"/>
      <c r="IK377" s="144"/>
      <c r="IL377" s="144"/>
      <c r="IM377" s="144"/>
      <c r="IN377" s="144"/>
      <c r="IO377" s="144"/>
      <c r="IP377" s="144"/>
      <c r="IQ377" s="144"/>
      <c r="IR377" s="144"/>
      <c r="IS377" s="144"/>
      <c r="IT377" s="144"/>
      <c r="IU377" s="144"/>
      <c r="IV377" s="144"/>
    </row>
    <row r="378" spans="1:256" hidden="1">
      <c r="A378" s="628"/>
      <c r="B378" s="631"/>
      <c r="C378" s="174" t="s">
        <v>1</v>
      </c>
      <c r="D378" s="176">
        <f t="shared" si="160"/>
        <v>0</v>
      </c>
      <c r="E378" s="177">
        <f t="shared" si="161"/>
        <v>0</v>
      </c>
      <c r="F378" s="177">
        <f t="shared" si="162"/>
        <v>0</v>
      </c>
      <c r="G378" s="177"/>
      <c r="H378" s="177"/>
      <c r="I378" s="177"/>
      <c r="J378" s="177"/>
      <c r="K378" s="177"/>
      <c r="L378" s="177"/>
      <c r="M378" s="177">
        <f t="shared" si="163"/>
        <v>0</v>
      </c>
      <c r="N378" s="177"/>
      <c r="O378" s="177"/>
      <c r="P378" s="177"/>
      <c r="Q378" s="178"/>
      <c r="R378" s="178"/>
      <c r="S378" s="178"/>
      <c r="T378" s="178"/>
      <c r="U378" s="178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/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144"/>
      <c r="DD378" s="144"/>
      <c r="DE378" s="144"/>
      <c r="DF378" s="144"/>
      <c r="DG378" s="144"/>
      <c r="DH378" s="144"/>
      <c r="DI378" s="144"/>
      <c r="DJ378" s="144"/>
      <c r="DK378" s="144"/>
      <c r="DL378" s="144"/>
      <c r="DM378" s="144"/>
      <c r="DN378" s="144"/>
      <c r="DO378" s="144"/>
      <c r="DP378" s="144"/>
      <c r="DQ378" s="144"/>
      <c r="DR378" s="144"/>
      <c r="DS378" s="144"/>
      <c r="DT378" s="144"/>
      <c r="DU378" s="144"/>
      <c r="DV378" s="144"/>
      <c r="DW378" s="144"/>
      <c r="DX378" s="144"/>
      <c r="DY378" s="144"/>
      <c r="DZ378" s="144"/>
      <c r="EA378" s="144"/>
      <c r="EB378" s="144"/>
      <c r="EC378" s="144"/>
      <c r="ED378" s="144"/>
      <c r="EE378" s="144"/>
      <c r="EF378" s="144"/>
      <c r="EG378" s="144"/>
      <c r="EH378" s="144"/>
      <c r="EI378" s="144"/>
      <c r="EJ378" s="144"/>
      <c r="EK378" s="144"/>
      <c r="EL378" s="144"/>
      <c r="EM378" s="144"/>
      <c r="EN378" s="144"/>
      <c r="EO378" s="144"/>
      <c r="EP378" s="144"/>
      <c r="EQ378" s="144"/>
      <c r="ER378" s="144"/>
      <c r="ES378" s="144"/>
      <c r="ET378" s="144"/>
      <c r="EU378" s="144"/>
      <c r="EV378" s="144"/>
      <c r="EW378" s="144"/>
      <c r="EX378" s="144"/>
      <c r="EY378" s="144"/>
      <c r="EZ378" s="144"/>
      <c r="FA378" s="144"/>
      <c r="FB378" s="144"/>
      <c r="FC378" s="144"/>
      <c r="FD378" s="144"/>
      <c r="FE378" s="144"/>
      <c r="FF378" s="144"/>
      <c r="FG378" s="144"/>
      <c r="FH378" s="144"/>
      <c r="FI378" s="144"/>
      <c r="FJ378" s="144"/>
      <c r="FK378" s="144"/>
      <c r="FL378" s="144"/>
      <c r="FM378" s="144"/>
      <c r="FN378" s="144"/>
      <c r="FO378" s="144"/>
      <c r="FP378" s="144"/>
      <c r="FQ378" s="144"/>
      <c r="FR378" s="144"/>
      <c r="FS378" s="144"/>
      <c r="FT378" s="144"/>
      <c r="FU378" s="144"/>
      <c r="FV378" s="144"/>
      <c r="FW378" s="144"/>
      <c r="FX378" s="144"/>
      <c r="FY378" s="144"/>
      <c r="FZ378" s="144"/>
      <c r="GA378" s="144"/>
      <c r="GB378" s="144"/>
      <c r="GC378" s="144"/>
      <c r="GD378" s="144"/>
      <c r="GE378" s="144"/>
      <c r="GF378" s="144"/>
      <c r="GG378" s="144"/>
      <c r="GH378" s="144"/>
      <c r="GI378" s="144"/>
      <c r="GJ378" s="144"/>
      <c r="GK378" s="144"/>
      <c r="GL378" s="144"/>
      <c r="GM378" s="144"/>
      <c r="GN378" s="144"/>
      <c r="GO378" s="144"/>
      <c r="GP378" s="144"/>
      <c r="GQ378" s="144"/>
      <c r="GR378" s="144"/>
      <c r="GS378" s="144"/>
      <c r="GT378" s="144"/>
      <c r="GU378" s="144"/>
      <c r="GV378" s="144"/>
      <c r="GW378" s="144"/>
      <c r="GX378" s="144"/>
      <c r="GY378" s="144"/>
      <c r="GZ378" s="144"/>
      <c r="HA378" s="144"/>
      <c r="HB378" s="144"/>
      <c r="HC378" s="144"/>
      <c r="HD378" s="144"/>
      <c r="HE378" s="144"/>
      <c r="HF378" s="144"/>
      <c r="HG378" s="144"/>
      <c r="HH378" s="144"/>
      <c r="HI378" s="144"/>
      <c r="HJ378" s="144"/>
      <c r="HK378" s="144"/>
      <c r="HL378" s="144"/>
      <c r="HM378" s="144"/>
      <c r="HN378" s="144"/>
      <c r="HO378" s="144"/>
      <c r="HP378" s="144"/>
      <c r="HQ378" s="144"/>
      <c r="HR378" s="144"/>
      <c r="HS378" s="144"/>
      <c r="HT378" s="144"/>
      <c r="HU378" s="144"/>
      <c r="HV378" s="144"/>
      <c r="HW378" s="144"/>
      <c r="HX378" s="144"/>
      <c r="HY378" s="144"/>
      <c r="HZ378" s="144"/>
      <c r="IA378" s="144"/>
      <c r="IB378" s="144"/>
      <c r="IC378" s="144"/>
      <c r="ID378" s="144"/>
      <c r="IE378" s="144"/>
      <c r="IF378" s="144"/>
      <c r="IG378" s="144"/>
      <c r="IH378" s="144"/>
      <c r="II378" s="144"/>
      <c r="IJ378" s="144"/>
      <c r="IK378" s="144"/>
      <c r="IL378" s="144"/>
      <c r="IM378" s="144"/>
      <c r="IN378" s="144"/>
      <c r="IO378" s="144"/>
      <c r="IP378" s="144"/>
      <c r="IQ378" s="144"/>
      <c r="IR378" s="144"/>
      <c r="IS378" s="144"/>
      <c r="IT378" s="144"/>
      <c r="IU378" s="144"/>
      <c r="IV378" s="144"/>
    </row>
    <row r="379" spans="1:256" hidden="1">
      <c r="A379" s="629"/>
      <c r="B379" s="632"/>
      <c r="C379" s="174" t="s">
        <v>2</v>
      </c>
      <c r="D379" s="176">
        <f>D377+D378</f>
        <v>30408568</v>
      </c>
      <c r="E379" s="177">
        <f t="shared" ref="E379:P379" si="165">E377+E378</f>
        <v>16216000</v>
      </c>
      <c r="F379" s="177">
        <f t="shared" si="165"/>
        <v>0</v>
      </c>
      <c r="G379" s="177">
        <f t="shared" si="165"/>
        <v>0</v>
      </c>
      <c r="H379" s="177">
        <f t="shared" si="165"/>
        <v>0</v>
      </c>
      <c r="I379" s="177">
        <f t="shared" si="165"/>
        <v>16216000</v>
      </c>
      <c r="J379" s="177">
        <f t="shared" si="165"/>
        <v>0</v>
      </c>
      <c r="K379" s="177">
        <f t="shared" si="165"/>
        <v>0</v>
      </c>
      <c r="L379" s="177">
        <f t="shared" si="165"/>
        <v>0</v>
      </c>
      <c r="M379" s="177">
        <f t="shared" si="165"/>
        <v>14192568</v>
      </c>
      <c r="N379" s="177">
        <f t="shared" si="165"/>
        <v>14192568</v>
      </c>
      <c r="O379" s="177">
        <f t="shared" si="165"/>
        <v>0</v>
      </c>
      <c r="P379" s="177">
        <f t="shared" si="165"/>
        <v>0</v>
      </c>
      <c r="Q379" s="178"/>
      <c r="R379" s="178"/>
      <c r="S379" s="178"/>
      <c r="T379" s="178"/>
      <c r="U379" s="178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  <c r="BI379" s="144"/>
      <c r="BJ379" s="144"/>
      <c r="BK379" s="144"/>
      <c r="BL379" s="144"/>
      <c r="BM379" s="144"/>
      <c r="BN379" s="144"/>
      <c r="BO379" s="144"/>
      <c r="BP379" s="144"/>
      <c r="BQ379" s="144"/>
      <c r="BR379" s="144"/>
      <c r="BS379" s="144"/>
      <c r="BT379" s="144"/>
      <c r="BU379" s="144"/>
      <c r="BV379" s="144"/>
      <c r="BW379" s="144"/>
      <c r="BX379" s="144"/>
      <c r="BY379" s="144"/>
      <c r="BZ379" s="144"/>
      <c r="CA379" s="144"/>
      <c r="CB379" s="144"/>
      <c r="CC379" s="144"/>
      <c r="CD379" s="144"/>
      <c r="CE379" s="144"/>
      <c r="CF379" s="144"/>
      <c r="CG379" s="144"/>
      <c r="CH379" s="144"/>
      <c r="CI379" s="144"/>
      <c r="CJ379" s="144"/>
      <c r="CK379" s="144"/>
      <c r="CL379" s="144"/>
      <c r="CM379" s="144"/>
      <c r="CN379" s="144"/>
      <c r="CO379" s="144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144"/>
      <c r="DD379" s="144"/>
      <c r="DE379" s="144"/>
      <c r="DF379" s="144"/>
      <c r="DG379" s="144"/>
      <c r="DH379" s="144"/>
      <c r="DI379" s="144"/>
      <c r="DJ379" s="144"/>
      <c r="DK379" s="144"/>
      <c r="DL379" s="144"/>
      <c r="DM379" s="144"/>
      <c r="DN379" s="144"/>
      <c r="DO379" s="144"/>
      <c r="DP379" s="144"/>
      <c r="DQ379" s="144"/>
      <c r="DR379" s="144"/>
      <c r="DS379" s="144"/>
      <c r="DT379" s="144"/>
      <c r="DU379" s="144"/>
      <c r="DV379" s="144"/>
      <c r="DW379" s="144"/>
      <c r="DX379" s="144"/>
      <c r="DY379" s="144"/>
      <c r="DZ379" s="144"/>
      <c r="EA379" s="144"/>
      <c r="EB379" s="144"/>
      <c r="EC379" s="144"/>
      <c r="ED379" s="144"/>
      <c r="EE379" s="144"/>
      <c r="EF379" s="144"/>
      <c r="EG379" s="144"/>
      <c r="EH379" s="144"/>
      <c r="EI379" s="144"/>
      <c r="EJ379" s="144"/>
      <c r="EK379" s="144"/>
      <c r="EL379" s="144"/>
      <c r="EM379" s="144"/>
      <c r="EN379" s="144"/>
      <c r="EO379" s="144"/>
      <c r="EP379" s="144"/>
      <c r="EQ379" s="144"/>
      <c r="ER379" s="144"/>
      <c r="ES379" s="144"/>
      <c r="ET379" s="144"/>
      <c r="EU379" s="144"/>
      <c r="EV379" s="144"/>
      <c r="EW379" s="144"/>
      <c r="EX379" s="144"/>
      <c r="EY379" s="144"/>
      <c r="EZ379" s="144"/>
      <c r="FA379" s="144"/>
      <c r="FB379" s="144"/>
      <c r="FC379" s="144"/>
      <c r="FD379" s="144"/>
      <c r="FE379" s="144"/>
      <c r="FF379" s="144"/>
      <c r="FG379" s="144"/>
      <c r="FH379" s="144"/>
      <c r="FI379" s="144"/>
      <c r="FJ379" s="144"/>
      <c r="FK379" s="144"/>
      <c r="FL379" s="144"/>
      <c r="FM379" s="144"/>
      <c r="FN379" s="144"/>
      <c r="FO379" s="144"/>
      <c r="FP379" s="144"/>
      <c r="FQ379" s="144"/>
      <c r="FR379" s="144"/>
      <c r="FS379" s="144"/>
      <c r="FT379" s="144"/>
      <c r="FU379" s="144"/>
      <c r="FV379" s="144"/>
      <c r="FW379" s="144"/>
      <c r="FX379" s="144"/>
      <c r="FY379" s="144"/>
      <c r="FZ379" s="144"/>
      <c r="GA379" s="144"/>
      <c r="GB379" s="144"/>
      <c r="GC379" s="144"/>
      <c r="GD379" s="144"/>
      <c r="GE379" s="144"/>
      <c r="GF379" s="144"/>
      <c r="GG379" s="144"/>
      <c r="GH379" s="144"/>
      <c r="GI379" s="144"/>
      <c r="GJ379" s="144"/>
      <c r="GK379" s="144"/>
      <c r="GL379" s="144"/>
      <c r="GM379" s="144"/>
      <c r="GN379" s="144"/>
      <c r="GO379" s="144"/>
      <c r="GP379" s="144"/>
      <c r="GQ379" s="144"/>
      <c r="GR379" s="144"/>
      <c r="GS379" s="144"/>
      <c r="GT379" s="144"/>
      <c r="GU379" s="144"/>
      <c r="GV379" s="144"/>
      <c r="GW379" s="144"/>
      <c r="GX379" s="144"/>
      <c r="GY379" s="144"/>
      <c r="GZ379" s="144"/>
      <c r="HA379" s="144"/>
      <c r="HB379" s="144"/>
      <c r="HC379" s="144"/>
      <c r="HD379" s="144"/>
      <c r="HE379" s="144"/>
      <c r="HF379" s="144"/>
      <c r="HG379" s="144"/>
      <c r="HH379" s="144"/>
      <c r="HI379" s="144"/>
      <c r="HJ379" s="144"/>
      <c r="HK379" s="144"/>
      <c r="HL379" s="144"/>
      <c r="HM379" s="144"/>
      <c r="HN379" s="144"/>
      <c r="HO379" s="144"/>
      <c r="HP379" s="144"/>
      <c r="HQ379" s="144"/>
      <c r="HR379" s="144"/>
      <c r="HS379" s="144"/>
      <c r="HT379" s="144"/>
      <c r="HU379" s="144"/>
      <c r="HV379" s="144"/>
      <c r="HW379" s="144"/>
      <c r="HX379" s="144"/>
      <c r="HY379" s="144"/>
      <c r="HZ379" s="144"/>
      <c r="IA379" s="144"/>
      <c r="IB379" s="144"/>
      <c r="IC379" s="144"/>
      <c r="ID379" s="144"/>
      <c r="IE379" s="144"/>
      <c r="IF379" s="144"/>
      <c r="IG379" s="144"/>
      <c r="IH379" s="144"/>
      <c r="II379" s="144"/>
      <c r="IJ379" s="144"/>
      <c r="IK379" s="144"/>
      <c r="IL379" s="144"/>
      <c r="IM379" s="144"/>
      <c r="IN379" s="144"/>
      <c r="IO379" s="144"/>
      <c r="IP379" s="144"/>
      <c r="IQ379" s="144"/>
      <c r="IR379" s="144"/>
      <c r="IS379" s="144"/>
      <c r="IT379" s="144"/>
      <c r="IU379" s="144"/>
      <c r="IV379" s="144"/>
    </row>
    <row r="380" spans="1:256">
      <c r="A380" s="627">
        <v>92109</v>
      </c>
      <c r="B380" s="630" t="s">
        <v>286</v>
      </c>
      <c r="C380" s="174" t="s">
        <v>0</v>
      </c>
      <c r="D380" s="176">
        <f t="shared" si="160"/>
        <v>27861183</v>
      </c>
      <c r="E380" s="177">
        <f t="shared" si="161"/>
        <v>15596566</v>
      </c>
      <c r="F380" s="177">
        <f t="shared" si="162"/>
        <v>0</v>
      </c>
      <c r="G380" s="177">
        <v>0</v>
      </c>
      <c r="H380" s="177">
        <v>0</v>
      </c>
      <c r="I380" s="177">
        <v>15596566</v>
      </c>
      <c r="J380" s="177">
        <v>0</v>
      </c>
      <c r="K380" s="177">
        <v>0</v>
      </c>
      <c r="L380" s="177">
        <v>0</v>
      </c>
      <c r="M380" s="177">
        <f t="shared" si="163"/>
        <v>12264617</v>
      </c>
      <c r="N380" s="177">
        <v>12264617</v>
      </c>
      <c r="O380" s="177">
        <v>0</v>
      </c>
      <c r="P380" s="177">
        <v>0</v>
      </c>
      <c r="Q380" s="178"/>
      <c r="R380" s="178"/>
      <c r="S380" s="178"/>
      <c r="T380" s="178"/>
      <c r="U380" s="178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4"/>
      <c r="BJ380" s="144"/>
      <c r="BK380" s="144"/>
      <c r="BL380" s="144"/>
      <c r="BM380" s="144"/>
      <c r="BN380" s="144"/>
      <c r="BO380" s="144"/>
      <c r="BP380" s="144"/>
      <c r="BQ380" s="144"/>
      <c r="BR380" s="144"/>
      <c r="BS380" s="144"/>
      <c r="BT380" s="144"/>
      <c r="BU380" s="144"/>
      <c r="BV380" s="144"/>
      <c r="BW380" s="144"/>
      <c r="BX380" s="144"/>
      <c r="BY380" s="144"/>
      <c r="BZ380" s="144"/>
      <c r="CA380" s="144"/>
      <c r="CB380" s="144"/>
      <c r="CC380" s="144"/>
      <c r="CD380" s="144"/>
      <c r="CE380" s="144"/>
      <c r="CF380" s="144"/>
      <c r="CG380" s="144"/>
      <c r="CH380" s="144"/>
      <c r="CI380" s="144"/>
      <c r="CJ380" s="144"/>
      <c r="CK380" s="144"/>
      <c r="CL380" s="144"/>
      <c r="CM380" s="144"/>
      <c r="CN380" s="144"/>
      <c r="CO380" s="144"/>
      <c r="CP380" s="144"/>
      <c r="CQ380" s="144"/>
      <c r="CR380" s="144"/>
      <c r="CS380" s="144"/>
      <c r="CT380" s="144"/>
      <c r="CU380" s="144"/>
      <c r="CV380" s="144"/>
      <c r="CW380" s="144"/>
      <c r="CX380" s="144"/>
      <c r="CY380" s="144"/>
      <c r="CZ380" s="144"/>
      <c r="DA380" s="144"/>
      <c r="DB380" s="144"/>
      <c r="DC380" s="144"/>
      <c r="DD380" s="144"/>
      <c r="DE380" s="144"/>
      <c r="DF380" s="144"/>
      <c r="DG380" s="144"/>
      <c r="DH380" s="144"/>
      <c r="DI380" s="144"/>
      <c r="DJ380" s="144"/>
      <c r="DK380" s="144"/>
      <c r="DL380" s="144"/>
      <c r="DM380" s="144"/>
      <c r="DN380" s="144"/>
      <c r="DO380" s="144"/>
      <c r="DP380" s="144"/>
      <c r="DQ380" s="144"/>
      <c r="DR380" s="144"/>
      <c r="DS380" s="144"/>
      <c r="DT380" s="144"/>
      <c r="DU380" s="144"/>
      <c r="DV380" s="144"/>
      <c r="DW380" s="144"/>
      <c r="DX380" s="144"/>
      <c r="DY380" s="144"/>
      <c r="DZ380" s="144"/>
      <c r="EA380" s="144"/>
      <c r="EB380" s="144"/>
      <c r="EC380" s="144"/>
      <c r="ED380" s="144"/>
      <c r="EE380" s="144"/>
      <c r="EF380" s="144"/>
      <c r="EG380" s="144"/>
      <c r="EH380" s="144"/>
      <c r="EI380" s="144"/>
      <c r="EJ380" s="144"/>
      <c r="EK380" s="144"/>
      <c r="EL380" s="144"/>
      <c r="EM380" s="144"/>
      <c r="EN380" s="144"/>
      <c r="EO380" s="144"/>
      <c r="EP380" s="144"/>
      <c r="EQ380" s="144"/>
      <c r="ER380" s="144"/>
      <c r="ES380" s="144"/>
      <c r="ET380" s="144"/>
      <c r="EU380" s="144"/>
      <c r="EV380" s="144"/>
      <c r="EW380" s="144"/>
      <c r="EX380" s="144"/>
      <c r="EY380" s="144"/>
      <c r="EZ380" s="144"/>
      <c r="FA380" s="144"/>
      <c r="FB380" s="144"/>
      <c r="FC380" s="144"/>
      <c r="FD380" s="144"/>
      <c r="FE380" s="144"/>
      <c r="FF380" s="144"/>
      <c r="FG380" s="144"/>
      <c r="FH380" s="144"/>
      <c r="FI380" s="144"/>
      <c r="FJ380" s="144"/>
      <c r="FK380" s="144"/>
      <c r="FL380" s="144"/>
      <c r="FM380" s="144"/>
      <c r="FN380" s="144"/>
      <c r="FO380" s="144"/>
      <c r="FP380" s="144"/>
      <c r="FQ380" s="144"/>
      <c r="FR380" s="144"/>
      <c r="FS380" s="144"/>
      <c r="FT380" s="144"/>
      <c r="FU380" s="144"/>
      <c r="FV380" s="144"/>
      <c r="FW380" s="144"/>
      <c r="FX380" s="144"/>
      <c r="FY380" s="144"/>
      <c r="FZ380" s="144"/>
      <c r="GA380" s="144"/>
      <c r="GB380" s="144"/>
      <c r="GC380" s="144"/>
      <c r="GD380" s="144"/>
      <c r="GE380" s="144"/>
      <c r="GF380" s="144"/>
      <c r="GG380" s="144"/>
      <c r="GH380" s="144"/>
      <c r="GI380" s="144"/>
      <c r="GJ380" s="144"/>
      <c r="GK380" s="144"/>
      <c r="GL380" s="144"/>
      <c r="GM380" s="144"/>
      <c r="GN380" s="144"/>
      <c r="GO380" s="144"/>
      <c r="GP380" s="144"/>
      <c r="GQ380" s="144"/>
      <c r="GR380" s="144"/>
      <c r="GS380" s="144"/>
      <c r="GT380" s="144"/>
      <c r="GU380" s="144"/>
      <c r="GV380" s="144"/>
      <c r="GW380" s="144"/>
      <c r="GX380" s="144"/>
      <c r="GY380" s="144"/>
      <c r="GZ380" s="144"/>
      <c r="HA380" s="144"/>
      <c r="HB380" s="144"/>
      <c r="HC380" s="144"/>
      <c r="HD380" s="144"/>
      <c r="HE380" s="144"/>
      <c r="HF380" s="144"/>
      <c r="HG380" s="144"/>
      <c r="HH380" s="144"/>
      <c r="HI380" s="144"/>
      <c r="HJ380" s="144"/>
      <c r="HK380" s="144"/>
      <c r="HL380" s="144"/>
      <c r="HM380" s="144"/>
      <c r="HN380" s="144"/>
      <c r="HO380" s="144"/>
      <c r="HP380" s="144"/>
      <c r="HQ380" s="144"/>
      <c r="HR380" s="144"/>
      <c r="HS380" s="144"/>
      <c r="HT380" s="144"/>
      <c r="HU380" s="144"/>
      <c r="HV380" s="144"/>
      <c r="HW380" s="144"/>
      <c r="HX380" s="144"/>
      <c r="HY380" s="144"/>
      <c r="HZ380" s="144"/>
      <c r="IA380" s="144"/>
      <c r="IB380" s="144"/>
      <c r="IC380" s="144"/>
      <c r="ID380" s="144"/>
      <c r="IE380" s="144"/>
      <c r="IF380" s="144"/>
      <c r="IG380" s="144"/>
      <c r="IH380" s="144"/>
      <c r="II380" s="144"/>
      <c r="IJ380" s="144"/>
      <c r="IK380" s="144"/>
      <c r="IL380" s="144"/>
      <c r="IM380" s="144"/>
      <c r="IN380" s="144"/>
      <c r="IO380" s="144"/>
      <c r="IP380" s="144"/>
      <c r="IQ380" s="144"/>
      <c r="IR380" s="144"/>
      <c r="IS380" s="144"/>
      <c r="IT380" s="144"/>
      <c r="IU380" s="144"/>
      <c r="IV380" s="144"/>
    </row>
    <row r="381" spans="1:256">
      <c r="A381" s="628"/>
      <c r="B381" s="631"/>
      <c r="C381" s="174" t="s">
        <v>1</v>
      </c>
      <c r="D381" s="176">
        <f t="shared" si="160"/>
        <v>8092</v>
      </c>
      <c r="E381" s="177">
        <f t="shared" si="161"/>
        <v>0</v>
      </c>
      <c r="F381" s="177">
        <f t="shared" si="162"/>
        <v>0</v>
      </c>
      <c r="G381" s="177"/>
      <c r="H381" s="177"/>
      <c r="I381" s="177"/>
      <c r="J381" s="177"/>
      <c r="K381" s="177"/>
      <c r="L381" s="177"/>
      <c r="M381" s="177">
        <f t="shared" si="163"/>
        <v>8092</v>
      </c>
      <c r="N381" s="177">
        <v>8092</v>
      </c>
      <c r="O381" s="177"/>
      <c r="P381" s="177"/>
      <c r="Q381" s="178"/>
      <c r="R381" s="178"/>
      <c r="S381" s="178"/>
      <c r="T381" s="178"/>
      <c r="U381" s="178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4"/>
      <c r="BJ381" s="144"/>
      <c r="BK381" s="144"/>
      <c r="BL381" s="144"/>
      <c r="BM381" s="144"/>
      <c r="BN381" s="144"/>
      <c r="BO381" s="144"/>
      <c r="BP381" s="144"/>
      <c r="BQ381" s="144"/>
      <c r="BR381" s="144"/>
      <c r="BS381" s="144"/>
      <c r="BT381" s="144"/>
      <c r="BU381" s="144"/>
      <c r="BV381" s="144"/>
      <c r="BW381" s="144"/>
      <c r="BX381" s="144"/>
      <c r="BY381" s="144"/>
      <c r="BZ381" s="144"/>
      <c r="CA381" s="144"/>
      <c r="CB381" s="144"/>
      <c r="CC381" s="144"/>
      <c r="CD381" s="144"/>
      <c r="CE381" s="144"/>
      <c r="CF381" s="144"/>
      <c r="CG381" s="144"/>
      <c r="CH381" s="144"/>
      <c r="CI381" s="144"/>
      <c r="CJ381" s="144"/>
      <c r="CK381" s="144"/>
      <c r="CL381" s="144"/>
      <c r="CM381" s="144"/>
      <c r="CN381" s="144"/>
      <c r="CO381" s="144"/>
      <c r="CP381" s="144"/>
      <c r="CQ381" s="144"/>
      <c r="CR381" s="144"/>
      <c r="CS381" s="144"/>
      <c r="CT381" s="144"/>
      <c r="CU381" s="144"/>
      <c r="CV381" s="144"/>
      <c r="CW381" s="144"/>
      <c r="CX381" s="144"/>
      <c r="CY381" s="144"/>
      <c r="CZ381" s="144"/>
      <c r="DA381" s="144"/>
      <c r="DB381" s="144"/>
      <c r="DC381" s="144"/>
      <c r="DD381" s="144"/>
      <c r="DE381" s="144"/>
      <c r="DF381" s="144"/>
      <c r="DG381" s="144"/>
      <c r="DH381" s="144"/>
      <c r="DI381" s="144"/>
      <c r="DJ381" s="144"/>
      <c r="DK381" s="144"/>
      <c r="DL381" s="144"/>
      <c r="DM381" s="144"/>
      <c r="DN381" s="144"/>
      <c r="DO381" s="144"/>
      <c r="DP381" s="144"/>
      <c r="DQ381" s="144"/>
      <c r="DR381" s="144"/>
      <c r="DS381" s="144"/>
      <c r="DT381" s="144"/>
      <c r="DU381" s="144"/>
      <c r="DV381" s="144"/>
      <c r="DW381" s="144"/>
      <c r="DX381" s="144"/>
      <c r="DY381" s="144"/>
      <c r="DZ381" s="144"/>
      <c r="EA381" s="144"/>
      <c r="EB381" s="144"/>
      <c r="EC381" s="144"/>
      <c r="ED381" s="144"/>
      <c r="EE381" s="144"/>
      <c r="EF381" s="144"/>
      <c r="EG381" s="144"/>
      <c r="EH381" s="144"/>
      <c r="EI381" s="144"/>
      <c r="EJ381" s="144"/>
      <c r="EK381" s="144"/>
      <c r="EL381" s="144"/>
      <c r="EM381" s="144"/>
      <c r="EN381" s="144"/>
      <c r="EO381" s="144"/>
      <c r="EP381" s="144"/>
      <c r="EQ381" s="144"/>
      <c r="ER381" s="144"/>
      <c r="ES381" s="144"/>
      <c r="ET381" s="144"/>
      <c r="EU381" s="144"/>
      <c r="EV381" s="144"/>
      <c r="EW381" s="144"/>
      <c r="EX381" s="144"/>
      <c r="EY381" s="144"/>
      <c r="EZ381" s="144"/>
      <c r="FA381" s="144"/>
      <c r="FB381" s="144"/>
      <c r="FC381" s="144"/>
      <c r="FD381" s="144"/>
      <c r="FE381" s="144"/>
      <c r="FF381" s="144"/>
      <c r="FG381" s="144"/>
      <c r="FH381" s="144"/>
      <c r="FI381" s="144"/>
      <c r="FJ381" s="144"/>
      <c r="FK381" s="144"/>
      <c r="FL381" s="144"/>
      <c r="FM381" s="144"/>
      <c r="FN381" s="144"/>
      <c r="FO381" s="144"/>
      <c r="FP381" s="144"/>
      <c r="FQ381" s="144"/>
      <c r="FR381" s="144"/>
      <c r="FS381" s="144"/>
      <c r="FT381" s="144"/>
      <c r="FU381" s="144"/>
      <c r="FV381" s="144"/>
      <c r="FW381" s="144"/>
      <c r="FX381" s="144"/>
      <c r="FY381" s="144"/>
      <c r="FZ381" s="144"/>
      <c r="GA381" s="144"/>
      <c r="GB381" s="144"/>
      <c r="GC381" s="144"/>
      <c r="GD381" s="144"/>
      <c r="GE381" s="144"/>
      <c r="GF381" s="144"/>
      <c r="GG381" s="144"/>
      <c r="GH381" s="144"/>
      <c r="GI381" s="144"/>
      <c r="GJ381" s="144"/>
      <c r="GK381" s="144"/>
      <c r="GL381" s="144"/>
      <c r="GM381" s="144"/>
      <c r="GN381" s="144"/>
      <c r="GO381" s="144"/>
      <c r="GP381" s="144"/>
      <c r="GQ381" s="144"/>
      <c r="GR381" s="144"/>
      <c r="GS381" s="144"/>
      <c r="GT381" s="144"/>
      <c r="GU381" s="144"/>
      <c r="GV381" s="144"/>
      <c r="GW381" s="144"/>
      <c r="GX381" s="144"/>
      <c r="GY381" s="144"/>
      <c r="GZ381" s="144"/>
      <c r="HA381" s="144"/>
      <c r="HB381" s="144"/>
      <c r="HC381" s="144"/>
      <c r="HD381" s="144"/>
      <c r="HE381" s="144"/>
      <c r="HF381" s="144"/>
      <c r="HG381" s="144"/>
      <c r="HH381" s="144"/>
      <c r="HI381" s="144"/>
      <c r="HJ381" s="144"/>
      <c r="HK381" s="144"/>
      <c r="HL381" s="144"/>
      <c r="HM381" s="144"/>
      <c r="HN381" s="144"/>
      <c r="HO381" s="144"/>
      <c r="HP381" s="144"/>
      <c r="HQ381" s="144"/>
      <c r="HR381" s="144"/>
      <c r="HS381" s="144"/>
      <c r="HT381" s="144"/>
      <c r="HU381" s="144"/>
      <c r="HV381" s="144"/>
      <c r="HW381" s="144"/>
      <c r="HX381" s="144"/>
      <c r="HY381" s="144"/>
      <c r="HZ381" s="144"/>
      <c r="IA381" s="144"/>
      <c r="IB381" s="144"/>
      <c r="IC381" s="144"/>
      <c r="ID381" s="144"/>
      <c r="IE381" s="144"/>
      <c r="IF381" s="144"/>
      <c r="IG381" s="144"/>
      <c r="IH381" s="144"/>
      <c r="II381" s="144"/>
      <c r="IJ381" s="144"/>
      <c r="IK381" s="144"/>
      <c r="IL381" s="144"/>
      <c r="IM381" s="144"/>
      <c r="IN381" s="144"/>
      <c r="IO381" s="144"/>
      <c r="IP381" s="144"/>
      <c r="IQ381" s="144"/>
      <c r="IR381" s="144"/>
      <c r="IS381" s="144"/>
      <c r="IT381" s="144"/>
      <c r="IU381" s="144"/>
      <c r="IV381" s="144"/>
    </row>
    <row r="382" spans="1:256">
      <c r="A382" s="629"/>
      <c r="B382" s="632"/>
      <c r="C382" s="174" t="s">
        <v>2</v>
      </c>
      <c r="D382" s="176">
        <f>D380+D381</f>
        <v>27869275</v>
      </c>
      <c r="E382" s="177">
        <f t="shared" ref="E382:P382" si="166">E380+E381</f>
        <v>15596566</v>
      </c>
      <c r="F382" s="177">
        <f t="shared" si="166"/>
        <v>0</v>
      </c>
      <c r="G382" s="177">
        <f t="shared" si="166"/>
        <v>0</v>
      </c>
      <c r="H382" s="177">
        <f t="shared" si="166"/>
        <v>0</v>
      </c>
      <c r="I382" s="177">
        <f t="shared" si="166"/>
        <v>15596566</v>
      </c>
      <c r="J382" s="177">
        <f t="shared" si="166"/>
        <v>0</v>
      </c>
      <c r="K382" s="177">
        <f t="shared" si="166"/>
        <v>0</v>
      </c>
      <c r="L382" s="177">
        <f t="shared" si="166"/>
        <v>0</v>
      </c>
      <c r="M382" s="177">
        <f t="shared" si="166"/>
        <v>12272709</v>
      </c>
      <c r="N382" s="177">
        <f t="shared" si="166"/>
        <v>12272709</v>
      </c>
      <c r="O382" s="177">
        <f t="shared" si="166"/>
        <v>0</v>
      </c>
      <c r="P382" s="177">
        <f t="shared" si="166"/>
        <v>0</v>
      </c>
      <c r="Q382" s="178"/>
      <c r="R382" s="178"/>
      <c r="S382" s="178"/>
      <c r="T382" s="178"/>
      <c r="U382" s="178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4"/>
      <c r="BJ382" s="144"/>
      <c r="BK382" s="144"/>
      <c r="BL382" s="144"/>
      <c r="BM382" s="144"/>
      <c r="BN382" s="144"/>
      <c r="BO382" s="144"/>
      <c r="BP382" s="144"/>
      <c r="BQ382" s="144"/>
      <c r="BR382" s="144"/>
      <c r="BS382" s="144"/>
      <c r="BT382" s="144"/>
      <c r="BU382" s="144"/>
      <c r="BV382" s="144"/>
      <c r="BW382" s="144"/>
      <c r="BX382" s="144"/>
      <c r="BY382" s="144"/>
      <c r="BZ382" s="144"/>
      <c r="CA382" s="144"/>
      <c r="CB382" s="144"/>
      <c r="CC382" s="144"/>
      <c r="CD382" s="144"/>
      <c r="CE382" s="144"/>
      <c r="CF382" s="144"/>
      <c r="CG382" s="144"/>
      <c r="CH382" s="144"/>
      <c r="CI382" s="144"/>
      <c r="CJ382" s="144"/>
      <c r="CK382" s="144"/>
      <c r="CL382" s="144"/>
      <c r="CM382" s="144"/>
      <c r="CN382" s="144"/>
      <c r="CO382" s="144"/>
      <c r="CP382" s="144"/>
      <c r="CQ382" s="144"/>
      <c r="CR382" s="144"/>
      <c r="CS382" s="144"/>
      <c r="CT382" s="144"/>
      <c r="CU382" s="144"/>
      <c r="CV382" s="144"/>
      <c r="CW382" s="144"/>
      <c r="CX382" s="144"/>
      <c r="CY382" s="144"/>
      <c r="CZ382" s="144"/>
      <c r="DA382" s="144"/>
      <c r="DB382" s="144"/>
      <c r="DC382" s="144"/>
      <c r="DD382" s="144"/>
      <c r="DE382" s="144"/>
      <c r="DF382" s="144"/>
      <c r="DG382" s="144"/>
      <c r="DH382" s="144"/>
      <c r="DI382" s="144"/>
      <c r="DJ382" s="144"/>
      <c r="DK382" s="144"/>
      <c r="DL382" s="144"/>
      <c r="DM382" s="144"/>
      <c r="DN382" s="144"/>
      <c r="DO382" s="144"/>
      <c r="DP382" s="144"/>
      <c r="DQ382" s="144"/>
      <c r="DR382" s="144"/>
      <c r="DS382" s="144"/>
      <c r="DT382" s="144"/>
      <c r="DU382" s="144"/>
      <c r="DV382" s="144"/>
      <c r="DW382" s="144"/>
      <c r="DX382" s="144"/>
      <c r="DY382" s="144"/>
      <c r="DZ382" s="144"/>
      <c r="EA382" s="144"/>
      <c r="EB382" s="144"/>
      <c r="EC382" s="144"/>
      <c r="ED382" s="144"/>
      <c r="EE382" s="144"/>
      <c r="EF382" s="144"/>
      <c r="EG382" s="144"/>
      <c r="EH382" s="144"/>
      <c r="EI382" s="144"/>
      <c r="EJ382" s="144"/>
      <c r="EK382" s="144"/>
      <c r="EL382" s="144"/>
      <c r="EM382" s="144"/>
      <c r="EN382" s="144"/>
      <c r="EO382" s="144"/>
      <c r="EP382" s="144"/>
      <c r="EQ382" s="144"/>
      <c r="ER382" s="144"/>
      <c r="ES382" s="144"/>
      <c r="ET382" s="144"/>
      <c r="EU382" s="144"/>
      <c r="EV382" s="144"/>
      <c r="EW382" s="144"/>
      <c r="EX382" s="144"/>
      <c r="EY382" s="144"/>
      <c r="EZ382" s="144"/>
      <c r="FA382" s="144"/>
      <c r="FB382" s="144"/>
      <c r="FC382" s="144"/>
      <c r="FD382" s="144"/>
      <c r="FE382" s="144"/>
      <c r="FF382" s="144"/>
      <c r="FG382" s="144"/>
      <c r="FH382" s="144"/>
      <c r="FI382" s="144"/>
      <c r="FJ382" s="144"/>
      <c r="FK382" s="144"/>
      <c r="FL382" s="144"/>
      <c r="FM382" s="144"/>
      <c r="FN382" s="144"/>
      <c r="FO382" s="144"/>
      <c r="FP382" s="144"/>
      <c r="FQ382" s="144"/>
      <c r="FR382" s="144"/>
      <c r="FS382" s="144"/>
      <c r="FT382" s="144"/>
      <c r="FU382" s="144"/>
      <c r="FV382" s="144"/>
      <c r="FW382" s="144"/>
      <c r="FX382" s="144"/>
      <c r="FY382" s="144"/>
      <c r="FZ382" s="144"/>
      <c r="GA382" s="144"/>
      <c r="GB382" s="144"/>
      <c r="GC382" s="144"/>
      <c r="GD382" s="144"/>
      <c r="GE382" s="144"/>
      <c r="GF382" s="144"/>
      <c r="GG382" s="144"/>
      <c r="GH382" s="144"/>
      <c r="GI382" s="144"/>
      <c r="GJ382" s="144"/>
      <c r="GK382" s="144"/>
      <c r="GL382" s="144"/>
      <c r="GM382" s="144"/>
      <c r="GN382" s="144"/>
      <c r="GO382" s="144"/>
      <c r="GP382" s="144"/>
      <c r="GQ382" s="144"/>
      <c r="GR382" s="144"/>
      <c r="GS382" s="144"/>
      <c r="GT382" s="144"/>
      <c r="GU382" s="144"/>
      <c r="GV382" s="144"/>
      <c r="GW382" s="144"/>
      <c r="GX382" s="144"/>
      <c r="GY382" s="144"/>
      <c r="GZ382" s="144"/>
      <c r="HA382" s="144"/>
      <c r="HB382" s="144"/>
      <c r="HC382" s="144"/>
      <c r="HD382" s="144"/>
      <c r="HE382" s="144"/>
      <c r="HF382" s="144"/>
      <c r="HG382" s="144"/>
      <c r="HH382" s="144"/>
      <c r="HI382" s="144"/>
      <c r="HJ382" s="144"/>
      <c r="HK382" s="144"/>
      <c r="HL382" s="144"/>
      <c r="HM382" s="144"/>
      <c r="HN382" s="144"/>
      <c r="HO382" s="144"/>
      <c r="HP382" s="144"/>
      <c r="HQ382" s="144"/>
      <c r="HR382" s="144"/>
      <c r="HS382" s="144"/>
      <c r="HT382" s="144"/>
      <c r="HU382" s="144"/>
      <c r="HV382" s="144"/>
      <c r="HW382" s="144"/>
      <c r="HX382" s="144"/>
      <c r="HY382" s="144"/>
      <c r="HZ382" s="144"/>
      <c r="IA382" s="144"/>
      <c r="IB382" s="144"/>
      <c r="IC382" s="144"/>
      <c r="ID382" s="144"/>
      <c r="IE382" s="144"/>
      <c r="IF382" s="144"/>
      <c r="IG382" s="144"/>
      <c r="IH382" s="144"/>
      <c r="II382" s="144"/>
      <c r="IJ382" s="144"/>
      <c r="IK382" s="144"/>
      <c r="IL382" s="144"/>
      <c r="IM382" s="144"/>
      <c r="IN382" s="144"/>
      <c r="IO382" s="144"/>
      <c r="IP382" s="144"/>
      <c r="IQ382" s="144"/>
      <c r="IR382" s="144"/>
      <c r="IS382" s="144"/>
      <c r="IT382" s="144"/>
      <c r="IU382" s="144"/>
      <c r="IV382" s="144"/>
    </row>
    <row r="383" spans="1:256" hidden="1">
      <c r="A383" s="627">
        <v>92110</v>
      </c>
      <c r="B383" s="630" t="s">
        <v>287</v>
      </c>
      <c r="C383" s="174" t="s">
        <v>0</v>
      </c>
      <c r="D383" s="176">
        <f t="shared" si="160"/>
        <v>4832193</v>
      </c>
      <c r="E383" s="177">
        <f t="shared" si="161"/>
        <v>4406240</v>
      </c>
      <c r="F383" s="177">
        <f t="shared" si="162"/>
        <v>0</v>
      </c>
      <c r="G383" s="177">
        <v>0</v>
      </c>
      <c r="H383" s="177">
        <v>0</v>
      </c>
      <c r="I383" s="177">
        <v>4406240</v>
      </c>
      <c r="J383" s="177">
        <v>0</v>
      </c>
      <c r="K383" s="177">
        <v>0</v>
      </c>
      <c r="L383" s="177">
        <v>0</v>
      </c>
      <c r="M383" s="177">
        <f t="shared" si="163"/>
        <v>425953</v>
      </c>
      <c r="N383" s="177">
        <v>425953</v>
      </c>
      <c r="O383" s="177">
        <v>0</v>
      </c>
      <c r="P383" s="177">
        <v>0</v>
      </c>
      <c r="Q383" s="178"/>
      <c r="R383" s="178"/>
      <c r="S383" s="178"/>
      <c r="T383" s="178"/>
      <c r="U383" s="178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  <c r="CI383" s="144"/>
      <c r="CJ383" s="144"/>
      <c r="CK383" s="144"/>
      <c r="CL383" s="144"/>
      <c r="CM383" s="144"/>
      <c r="CN383" s="144"/>
      <c r="CO383" s="144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  <c r="DL383" s="144"/>
      <c r="DM383" s="144"/>
      <c r="DN383" s="144"/>
      <c r="DO383" s="144"/>
      <c r="DP383" s="144"/>
      <c r="DQ383" s="144"/>
      <c r="DR383" s="144"/>
      <c r="DS383" s="144"/>
      <c r="DT383" s="144"/>
      <c r="DU383" s="144"/>
      <c r="DV383" s="144"/>
      <c r="DW383" s="144"/>
      <c r="DX383" s="144"/>
      <c r="DY383" s="144"/>
      <c r="DZ383" s="144"/>
      <c r="EA383" s="144"/>
      <c r="EB383" s="144"/>
      <c r="EC383" s="144"/>
      <c r="ED383" s="144"/>
      <c r="EE383" s="144"/>
      <c r="EF383" s="144"/>
      <c r="EG383" s="144"/>
      <c r="EH383" s="144"/>
      <c r="EI383" s="144"/>
      <c r="EJ383" s="144"/>
      <c r="EK383" s="144"/>
      <c r="EL383" s="144"/>
      <c r="EM383" s="144"/>
      <c r="EN383" s="144"/>
      <c r="EO383" s="144"/>
      <c r="EP383" s="144"/>
      <c r="EQ383" s="144"/>
      <c r="ER383" s="144"/>
      <c r="ES383" s="144"/>
      <c r="ET383" s="144"/>
      <c r="EU383" s="144"/>
      <c r="EV383" s="144"/>
      <c r="EW383" s="144"/>
      <c r="EX383" s="144"/>
      <c r="EY383" s="144"/>
      <c r="EZ383" s="144"/>
      <c r="FA383" s="144"/>
      <c r="FB383" s="144"/>
      <c r="FC383" s="144"/>
      <c r="FD383" s="144"/>
      <c r="FE383" s="144"/>
      <c r="FF383" s="144"/>
      <c r="FG383" s="144"/>
      <c r="FH383" s="144"/>
      <c r="FI383" s="144"/>
      <c r="FJ383" s="144"/>
      <c r="FK383" s="144"/>
      <c r="FL383" s="144"/>
      <c r="FM383" s="144"/>
      <c r="FN383" s="144"/>
      <c r="FO383" s="144"/>
      <c r="FP383" s="144"/>
      <c r="FQ383" s="144"/>
      <c r="FR383" s="144"/>
      <c r="FS383" s="144"/>
      <c r="FT383" s="144"/>
      <c r="FU383" s="144"/>
      <c r="FV383" s="144"/>
      <c r="FW383" s="144"/>
      <c r="FX383" s="144"/>
      <c r="FY383" s="144"/>
      <c r="FZ383" s="144"/>
      <c r="GA383" s="144"/>
      <c r="GB383" s="144"/>
      <c r="GC383" s="144"/>
      <c r="GD383" s="144"/>
      <c r="GE383" s="144"/>
      <c r="GF383" s="144"/>
      <c r="GG383" s="144"/>
      <c r="GH383" s="144"/>
      <c r="GI383" s="144"/>
      <c r="GJ383" s="144"/>
      <c r="GK383" s="144"/>
      <c r="GL383" s="144"/>
      <c r="GM383" s="144"/>
      <c r="GN383" s="144"/>
      <c r="GO383" s="144"/>
      <c r="GP383" s="144"/>
      <c r="GQ383" s="144"/>
      <c r="GR383" s="144"/>
      <c r="GS383" s="144"/>
      <c r="GT383" s="144"/>
      <c r="GU383" s="144"/>
      <c r="GV383" s="144"/>
      <c r="GW383" s="144"/>
      <c r="GX383" s="144"/>
      <c r="GY383" s="144"/>
      <c r="GZ383" s="144"/>
      <c r="HA383" s="144"/>
      <c r="HB383" s="144"/>
      <c r="HC383" s="144"/>
      <c r="HD383" s="144"/>
      <c r="HE383" s="144"/>
      <c r="HF383" s="144"/>
      <c r="HG383" s="144"/>
      <c r="HH383" s="144"/>
      <c r="HI383" s="144"/>
      <c r="HJ383" s="144"/>
      <c r="HK383" s="144"/>
      <c r="HL383" s="144"/>
      <c r="HM383" s="144"/>
      <c r="HN383" s="144"/>
      <c r="HO383" s="144"/>
      <c r="HP383" s="144"/>
      <c r="HQ383" s="144"/>
      <c r="HR383" s="144"/>
      <c r="HS383" s="144"/>
      <c r="HT383" s="144"/>
      <c r="HU383" s="144"/>
      <c r="HV383" s="144"/>
      <c r="HW383" s="144"/>
      <c r="HX383" s="144"/>
      <c r="HY383" s="144"/>
      <c r="HZ383" s="144"/>
      <c r="IA383" s="144"/>
      <c r="IB383" s="144"/>
      <c r="IC383" s="144"/>
      <c r="ID383" s="144"/>
      <c r="IE383" s="144"/>
      <c r="IF383" s="144"/>
      <c r="IG383" s="144"/>
      <c r="IH383" s="144"/>
      <c r="II383" s="144"/>
      <c r="IJ383" s="144"/>
      <c r="IK383" s="144"/>
      <c r="IL383" s="144"/>
      <c r="IM383" s="144"/>
      <c r="IN383" s="144"/>
      <c r="IO383" s="144"/>
      <c r="IP383" s="144"/>
      <c r="IQ383" s="144"/>
      <c r="IR383" s="144"/>
      <c r="IS383" s="144"/>
      <c r="IT383" s="144"/>
      <c r="IU383" s="144"/>
      <c r="IV383" s="144"/>
    </row>
    <row r="384" spans="1:256" hidden="1">
      <c r="A384" s="628"/>
      <c r="B384" s="631"/>
      <c r="C384" s="174" t="s">
        <v>1</v>
      </c>
      <c r="D384" s="176">
        <f t="shared" si="160"/>
        <v>0</v>
      </c>
      <c r="E384" s="177">
        <f t="shared" si="161"/>
        <v>0</v>
      </c>
      <c r="F384" s="177">
        <f t="shared" si="162"/>
        <v>0</v>
      </c>
      <c r="G384" s="177"/>
      <c r="H384" s="177"/>
      <c r="I384" s="177"/>
      <c r="J384" s="177"/>
      <c r="K384" s="177"/>
      <c r="L384" s="177"/>
      <c r="M384" s="177">
        <f t="shared" si="163"/>
        <v>0</v>
      </c>
      <c r="N384" s="177"/>
      <c r="O384" s="177"/>
      <c r="P384" s="177"/>
      <c r="Q384" s="178"/>
      <c r="R384" s="178"/>
      <c r="S384" s="178"/>
      <c r="T384" s="178"/>
      <c r="U384" s="178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4"/>
      <c r="BJ384" s="144"/>
      <c r="BK384" s="144"/>
      <c r="BL384" s="144"/>
      <c r="BM384" s="144"/>
      <c r="BN384" s="144"/>
      <c r="BO384" s="144"/>
      <c r="BP384" s="144"/>
      <c r="BQ384" s="144"/>
      <c r="BR384" s="144"/>
      <c r="BS384" s="144"/>
      <c r="BT384" s="144"/>
      <c r="BU384" s="144"/>
      <c r="BV384" s="144"/>
      <c r="BW384" s="144"/>
      <c r="BX384" s="144"/>
      <c r="BY384" s="144"/>
      <c r="BZ384" s="144"/>
      <c r="CA384" s="144"/>
      <c r="CB384" s="144"/>
      <c r="CC384" s="144"/>
      <c r="CD384" s="144"/>
      <c r="CE384" s="144"/>
      <c r="CF384" s="144"/>
      <c r="CG384" s="144"/>
      <c r="CH384" s="144"/>
      <c r="CI384" s="144"/>
      <c r="CJ384" s="144"/>
      <c r="CK384" s="144"/>
      <c r="CL384" s="144"/>
      <c r="CM384" s="144"/>
      <c r="CN384" s="144"/>
      <c r="CO384" s="144"/>
      <c r="CP384" s="144"/>
      <c r="CQ384" s="144"/>
      <c r="CR384" s="144"/>
      <c r="CS384" s="144"/>
      <c r="CT384" s="144"/>
      <c r="CU384" s="144"/>
      <c r="CV384" s="144"/>
      <c r="CW384" s="144"/>
      <c r="CX384" s="144"/>
      <c r="CY384" s="144"/>
      <c r="CZ384" s="144"/>
      <c r="DA384" s="144"/>
      <c r="DB384" s="144"/>
      <c r="DC384" s="144"/>
      <c r="DD384" s="144"/>
      <c r="DE384" s="144"/>
      <c r="DF384" s="144"/>
      <c r="DG384" s="144"/>
      <c r="DH384" s="144"/>
      <c r="DI384" s="144"/>
      <c r="DJ384" s="144"/>
      <c r="DK384" s="144"/>
      <c r="DL384" s="144"/>
      <c r="DM384" s="144"/>
      <c r="DN384" s="144"/>
      <c r="DO384" s="144"/>
      <c r="DP384" s="144"/>
      <c r="DQ384" s="144"/>
      <c r="DR384" s="144"/>
      <c r="DS384" s="144"/>
      <c r="DT384" s="144"/>
      <c r="DU384" s="144"/>
      <c r="DV384" s="144"/>
      <c r="DW384" s="144"/>
      <c r="DX384" s="144"/>
      <c r="DY384" s="144"/>
      <c r="DZ384" s="144"/>
      <c r="EA384" s="144"/>
      <c r="EB384" s="144"/>
      <c r="EC384" s="144"/>
      <c r="ED384" s="144"/>
      <c r="EE384" s="144"/>
      <c r="EF384" s="144"/>
      <c r="EG384" s="144"/>
      <c r="EH384" s="144"/>
      <c r="EI384" s="144"/>
      <c r="EJ384" s="144"/>
      <c r="EK384" s="144"/>
      <c r="EL384" s="144"/>
      <c r="EM384" s="144"/>
      <c r="EN384" s="144"/>
      <c r="EO384" s="144"/>
      <c r="EP384" s="144"/>
      <c r="EQ384" s="144"/>
      <c r="ER384" s="144"/>
      <c r="ES384" s="144"/>
      <c r="ET384" s="144"/>
      <c r="EU384" s="144"/>
      <c r="EV384" s="144"/>
      <c r="EW384" s="144"/>
      <c r="EX384" s="144"/>
      <c r="EY384" s="144"/>
      <c r="EZ384" s="144"/>
      <c r="FA384" s="144"/>
      <c r="FB384" s="144"/>
      <c r="FC384" s="144"/>
      <c r="FD384" s="144"/>
      <c r="FE384" s="144"/>
      <c r="FF384" s="144"/>
      <c r="FG384" s="144"/>
      <c r="FH384" s="144"/>
      <c r="FI384" s="144"/>
      <c r="FJ384" s="144"/>
      <c r="FK384" s="144"/>
      <c r="FL384" s="144"/>
      <c r="FM384" s="144"/>
      <c r="FN384" s="144"/>
      <c r="FO384" s="144"/>
      <c r="FP384" s="144"/>
      <c r="FQ384" s="144"/>
      <c r="FR384" s="144"/>
      <c r="FS384" s="144"/>
      <c r="FT384" s="144"/>
      <c r="FU384" s="144"/>
      <c r="FV384" s="144"/>
      <c r="FW384" s="144"/>
      <c r="FX384" s="144"/>
      <c r="FY384" s="144"/>
      <c r="FZ384" s="144"/>
      <c r="GA384" s="144"/>
      <c r="GB384" s="144"/>
      <c r="GC384" s="144"/>
      <c r="GD384" s="144"/>
      <c r="GE384" s="144"/>
      <c r="GF384" s="144"/>
      <c r="GG384" s="144"/>
      <c r="GH384" s="144"/>
      <c r="GI384" s="144"/>
      <c r="GJ384" s="144"/>
      <c r="GK384" s="144"/>
      <c r="GL384" s="144"/>
      <c r="GM384" s="144"/>
      <c r="GN384" s="144"/>
      <c r="GO384" s="144"/>
      <c r="GP384" s="144"/>
      <c r="GQ384" s="144"/>
      <c r="GR384" s="144"/>
      <c r="GS384" s="144"/>
      <c r="GT384" s="144"/>
      <c r="GU384" s="144"/>
      <c r="GV384" s="144"/>
      <c r="GW384" s="144"/>
      <c r="GX384" s="144"/>
      <c r="GY384" s="144"/>
      <c r="GZ384" s="144"/>
      <c r="HA384" s="144"/>
      <c r="HB384" s="144"/>
      <c r="HC384" s="144"/>
      <c r="HD384" s="144"/>
      <c r="HE384" s="144"/>
      <c r="HF384" s="144"/>
      <c r="HG384" s="144"/>
      <c r="HH384" s="144"/>
      <c r="HI384" s="144"/>
      <c r="HJ384" s="144"/>
      <c r="HK384" s="144"/>
      <c r="HL384" s="144"/>
      <c r="HM384" s="144"/>
      <c r="HN384" s="144"/>
      <c r="HO384" s="144"/>
      <c r="HP384" s="144"/>
      <c r="HQ384" s="144"/>
      <c r="HR384" s="144"/>
      <c r="HS384" s="144"/>
      <c r="HT384" s="144"/>
      <c r="HU384" s="144"/>
      <c r="HV384" s="144"/>
      <c r="HW384" s="144"/>
      <c r="HX384" s="144"/>
      <c r="HY384" s="144"/>
      <c r="HZ384" s="144"/>
      <c r="IA384" s="144"/>
      <c r="IB384" s="144"/>
      <c r="IC384" s="144"/>
      <c r="ID384" s="144"/>
      <c r="IE384" s="144"/>
      <c r="IF384" s="144"/>
      <c r="IG384" s="144"/>
      <c r="IH384" s="144"/>
      <c r="II384" s="144"/>
      <c r="IJ384" s="144"/>
      <c r="IK384" s="144"/>
      <c r="IL384" s="144"/>
      <c r="IM384" s="144"/>
      <c r="IN384" s="144"/>
      <c r="IO384" s="144"/>
      <c r="IP384" s="144"/>
      <c r="IQ384" s="144"/>
      <c r="IR384" s="144"/>
      <c r="IS384" s="144"/>
      <c r="IT384" s="144"/>
      <c r="IU384" s="144"/>
      <c r="IV384" s="144"/>
    </row>
    <row r="385" spans="1:256" hidden="1">
      <c r="A385" s="629"/>
      <c r="B385" s="632"/>
      <c r="C385" s="174" t="s">
        <v>2</v>
      </c>
      <c r="D385" s="176">
        <f>D383+D384</f>
        <v>4832193</v>
      </c>
      <c r="E385" s="177">
        <f t="shared" ref="E385:P385" si="167">E383+E384</f>
        <v>4406240</v>
      </c>
      <c r="F385" s="177">
        <f t="shared" si="167"/>
        <v>0</v>
      </c>
      <c r="G385" s="177">
        <f t="shared" si="167"/>
        <v>0</v>
      </c>
      <c r="H385" s="177">
        <f t="shared" si="167"/>
        <v>0</v>
      </c>
      <c r="I385" s="177">
        <f t="shared" si="167"/>
        <v>4406240</v>
      </c>
      <c r="J385" s="177">
        <f t="shared" si="167"/>
        <v>0</v>
      </c>
      <c r="K385" s="177">
        <f t="shared" si="167"/>
        <v>0</v>
      </c>
      <c r="L385" s="177">
        <f t="shared" si="167"/>
        <v>0</v>
      </c>
      <c r="M385" s="177">
        <f t="shared" si="167"/>
        <v>425953</v>
      </c>
      <c r="N385" s="177">
        <f t="shared" si="167"/>
        <v>425953</v>
      </c>
      <c r="O385" s="177">
        <f t="shared" si="167"/>
        <v>0</v>
      </c>
      <c r="P385" s="177">
        <f t="shared" si="167"/>
        <v>0</v>
      </c>
      <c r="Q385" s="178"/>
      <c r="R385" s="178"/>
      <c r="S385" s="178"/>
      <c r="T385" s="178"/>
      <c r="U385" s="178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4"/>
      <c r="BJ385" s="144"/>
      <c r="BK385" s="144"/>
      <c r="BL385" s="144"/>
      <c r="BM385" s="144"/>
      <c r="BN385" s="144"/>
      <c r="BO385" s="144"/>
      <c r="BP385" s="144"/>
      <c r="BQ385" s="144"/>
      <c r="BR385" s="144"/>
      <c r="BS385" s="144"/>
      <c r="BT385" s="144"/>
      <c r="BU385" s="144"/>
      <c r="BV385" s="144"/>
      <c r="BW385" s="144"/>
      <c r="BX385" s="144"/>
      <c r="BY385" s="144"/>
      <c r="BZ385" s="144"/>
      <c r="CA385" s="144"/>
      <c r="CB385" s="144"/>
      <c r="CC385" s="144"/>
      <c r="CD385" s="144"/>
      <c r="CE385" s="144"/>
      <c r="CF385" s="144"/>
      <c r="CG385" s="144"/>
      <c r="CH385" s="144"/>
      <c r="CI385" s="144"/>
      <c r="CJ385" s="144"/>
      <c r="CK385" s="144"/>
      <c r="CL385" s="144"/>
      <c r="CM385" s="144"/>
      <c r="CN385" s="144"/>
      <c r="CO385" s="144"/>
      <c r="CP385" s="144"/>
      <c r="CQ385" s="144"/>
      <c r="CR385" s="144"/>
      <c r="CS385" s="144"/>
      <c r="CT385" s="144"/>
      <c r="CU385" s="144"/>
      <c r="CV385" s="144"/>
      <c r="CW385" s="144"/>
      <c r="CX385" s="144"/>
      <c r="CY385" s="144"/>
      <c r="CZ385" s="144"/>
      <c r="DA385" s="144"/>
      <c r="DB385" s="144"/>
      <c r="DC385" s="144"/>
      <c r="DD385" s="144"/>
      <c r="DE385" s="144"/>
      <c r="DF385" s="144"/>
      <c r="DG385" s="144"/>
      <c r="DH385" s="144"/>
      <c r="DI385" s="144"/>
      <c r="DJ385" s="144"/>
      <c r="DK385" s="144"/>
      <c r="DL385" s="144"/>
      <c r="DM385" s="144"/>
      <c r="DN385" s="144"/>
      <c r="DO385" s="144"/>
      <c r="DP385" s="144"/>
      <c r="DQ385" s="144"/>
      <c r="DR385" s="144"/>
      <c r="DS385" s="144"/>
      <c r="DT385" s="144"/>
      <c r="DU385" s="144"/>
      <c r="DV385" s="144"/>
      <c r="DW385" s="144"/>
      <c r="DX385" s="144"/>
      <c r="DY385" s="144"/>
      <c r="DZ385" s="144"/>
      <c r="EA385" s="144"/>
      <c r="EB385" s="144"/>
      <c r="EC385" s="144"/>
      <c r="ED385" s="144"/>
      <c r="EE385" s="144"/>
      <c r="EF385" s="144"/>
      <c r="EG385" s="144"/>
      <c r="EH385" s="144"/>
      <c r="EI385" s="144"/>
      <c r="EJ385" s="144"/>
      <c r="EK385" s="144"/>
      <c r="EL385" s="144"/>
      <c r="EM385" s="144"/>
      <c r="EN385" s="144"/>
      <c r="EO385" s="144"/>
      <c r="EP385" s="144"/>
      <c r="EQ385" s="144"/>
      <c r="ER385" s="144"/>
      <c r="ES385" s="144"/>
      <c r="ET385" s="144"/>
      <c r="EU385" s="144"/>
      <c r="EV385" s="144"/>
      <c r="EW385" s="144"/>
      <c r="EX385" s="144"/>
      <c r="EY385" s="144"/>
      <c r="EZ385" s="144"/>
      <c r="FA385" s="144"/>
      <c r="FB385" s="144"/>
      <c r="FC385" s="144"/>
      <c r="FD385" s="144"/>
      <c r="FE385" s="144"/>
      <c r="FF385" s="144"/>
      <c r="FG385" s="144"/>
      <c r="FH385" s="144"/>
      <c r="FI385" s="144"/>
      <c r="FJ385" s="144"/>
      <c r="FK385" s="144"/>
      <c r="FL385" s="144"/>
      <c r="FM385" s="144"/>
      <c r="FN385" s="144"/>
      <c r="FO385" s="144"/>
      <c r="FP385" s="144"/>
      <c r="FQ385" s="144"/>
      <c r="FR385" s="144"/>
      <c r="FS385" s="144"/>
      <c r="FT385" s="144"/>
      <c r="FU385" s="144"/>
      <c r="FV385" s="144"/>
      <c r="FW385" s="144"/>
      <c r="FX385" s="144"/>
      <c r="FY385" s="144"/>
      <c r="FZ385" s="144"/>
      <c r="GA385" s="144"/>
      <c r="GB385" s="144"/>
      <c r="GC385" s="144"/>
      <c r="GD385" s="144"/>
      <c r="GE385" s="144"/>
      <c r="GF385" s="144"/>
      <c r="GG385" s="144"/>
      <c r="GH385" s="144"/>
      <c r="GI385" s="144"/>
      <c r="GJ385" s="144"/>
      <c r="GK385" s="144"/>
      <c r="GL385" s="144"/>
      <c r="GM385" s="144"/>
      <c r="GN385" s="144"/>
      <c r="GO385" s="144"/>
      <c r="GP385" s="144"/>
      <c r="GQ385" s="144"/>
      <c r="GR385" s="144"/>
      <c r="GS385" s="144"/>
      <c r="GT385" s="144"/>
      <c r="GU385" s="144"/>
      <c r="GV385" s="144"/>
      <c r="GW385" s="144"/>
      <c r="GX385" s="144"/>
      <c r="GY385" s="144"/>
      <c r="GZ385" s="144"/>
      <c r="HA385" s="144"/>
      <c r="HB385" s="144"/>
      <c r="HC385" s="144"/>
      <c r="HD385" s="144"/>
      <c r="HE385" s="144"/>
      <c r="HF385" s="144"/>
      <c r="HG385" s="144"/>
      <c r="HH385" s="144"/>
      <c r="HI385" s="144"/>
      <c r="HJ385" s="144"/>
      <c r="HK385" s="144"/>
      <c r="HL385" s="144"/>
      <c r="HM385" s="144"/>
      <c r="HN385" s="144"/>
      <c r="HO385" s="144"/>
      <c r="HP385" s="144"/>
      <c r="HQ385" s="144"/>
      <c r="HR385" s="144"/>
      <c r="HS385" s="144"/>
      <c r="HT385" s="144"/>
      <c r="HU385" s="144"/>
      <c r="HV385" s="144"/>
      <c r="HW385" s="144"/>
      <c r="HX385" s="144"/>
      <c r="HY385" s="144"/>
      <c r="HZ385" s="144"/>
      <c r="IA385" s="144"/>
      <c r="IB385" s="144"/>
      <c r="IC385" s="144"/>
      <c r="ID385" s="144"/>
      <c r="IE385" s="144"/>
      <c r="IF385" s="144"/>
      <c r="IG385" s="144"/>
      <c r="IH385" s="144"/>
      <c r="II385" s="144"/>
      <c r="IJ385" s="144"/>
      <c r="IK385" s="144"/>
      <c r="IL385" s="144"/>
      <c r="IM385" s="144"/>
      <c r="IN385" s="144"/>
      <c r="IO385" s="144"/>
      <c r="IP385" s="144"/>
      <c r="IQ385" s="144"/>
      <c r="IR385" s="144"/>
      <c r="IS385" s="144"/>
      <c r="IT385" s="144"/>
      <c r="IU385" s="144"/>
      <c r="IV385" s="144"/>
    </row>
    <row r="386" spans="1:256" hidden="1">
      <c r="A386" s="627">
        <v>92113</v>
      </c>
      <c r="B386" s="630" t="s">
        <v>288</v>
      </c>
      <c r="C386" s="174" t="s">
        <v>0</v>
      </c>
      <c r="D386" s="176">
        <f t="shared" si="160"/>
        <v>1609500</v>
      </c>
      <c r="E386" s="177">
        <f t="shared" si="161"/>
        <v>1609500</v>
      </c>
      <c r="F386" s="177">
        <f t="shared" si="162"/>
        <v>0</v>
      </c>
      <c r="G386" s="177">
        <v>0</v>
      </c>
      <c r="H386" s="177">
        <v>0</v>
      </c>
      <c r="I386" s="177">
        <v>1609500</v>
      </c>
      <c r="J386" s="177">
        <v>0</v>
      </c>
      <c r="K386" s="177">
        <v>0</v>
      </c>
      <c r="L386" s="177">
        <v>0</v>
      </c>
      <c r="M386" s="177">
        <f t="shared" si="163"/>
        <v>0</v>
      </c>
      <c r="N386" s="177">
        <v>0</v>
      </c>
      <c r="O386" s="177">
        <v>0</v>
      </c>
      <c r="P386" s="177">
        <v>0</v>
      </c>
      <c r="Q386" s="178"/>
      <c r="R386" s="178"/>
      <c r="S386" s="178"/>
      <c r="T386" s="178"/>
      <c r="U386" s="178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4"/>
      <c r="BJ386" s="144"/>
      <c r="BK386" s="144"/>
      <c r="BL386" s="144"/>
      <c r="BM386" s="144"/>
      <c r="BN386" s="144"/>
      <c r="BO386" s="144"/>
      <c r="BP386" s="144"/>
      <c r="BQ386" s="144"/>
      <c r="BR386" s="144"/>
      <c r="BS386" s="144"/>
      <c r="BT386" s="144"/>
      <c r="BU386" s="144"/>
      <c r="BV386" s="144"/>
      <c r="BW386" s="144"/>
      <c r="BX386" s="144"/>
      <c r="BY386" s="144"/>
      <c r="BZ386" s="144"/>
      <c r="CA386" s="144"/>
      <c r="CB386" s="144"/>
      <c r="CC386" s="144"/>
      <c r="CD386" s="144"/>
      <c r="CE386" s="144"/>
      <c r="CF386" s="144"/>
      <c r="CG386" s="144"/>
      <c r="CH386" s="144"/>
      <c r="CI386" s="144"/>
      <c r="CJ386" s="144"/>
      <c r="CK386" s="144"/>
      <c r="CL386" s="144"/>
      <c r="CM386" s="144"/>
      <c r="CN386" s="144"/>
      <c r="CO386" s="144"/>
      <c r="CP386" s="144"/>
      <c r="CQ386" s="144"/>
      <c r="CR386" s="144"/>
      <c r="CS386" s="144"/>
      <c r="CT386" s="144"/>
      <c r="CU386" s="144"/>
      <c r="CV386" s="144"/>
      <c r="CW386" s="144"/>
      <c r="CX386" s="144"/>
      <c r="CY386" s="144"/>
      <c r="CZ386" s="144"/>
      <c r="DA386" s="144"/>
      <c r="DB386" s="144"/>
      <c r="DC386" s="144"/>
      <c r="DD386" s="144"/>
      <c r="DE386" s="144"/>
      <c r="DF386" s="144"/>
      <c r="DG386" s="144"/>
      <c r="DH386" s="144"/>
      <c r="DI386" s="144"/>
      <c r="DJ386" s="144"/>
      <c r="DK386" s="144"/>
      <c r="DL386" s="144"/>
      <c r="DM386" s="144"/>
      <c r="DN386" s="144"/>
      <c r="DO386" s="144"/>
      <c r="DP386" s="144"/>
      <c r="DQ386" s="144"/>
      <c r="DR386" s="144"/>
      <c r="DS386" s="144"/>
      <c r="DT386" s="144"/>
      <c r="DU386" s="144"/>
      <c r="DV386" s="144"/>
      <c r="DW386" s="144"/>
      <c r="DX386" s="144"/>
      <c r="DY386" s="144"/>
      <c r="DZ386" s="144"/>
      <c r="EA386" s="144"/>
      <c r="EB386" s="144"/>
      <c r="EC386" s="144"/>
      <c r="ED386" s="144"/>
      <c r="EE386" s="144"/>
      <c r="EF386" s="144"/>
      <c r="EG386" s="144"/>
      <c r="EH386" s="144"/>
      <c r="EI386" s="144"/>
      <c r="EJ386" s="144"/>
      <c r="EK386" s="144"/>
      <c r="EL386" s="144"/>
      <c r="EM386" s="144"/>
      <c r="EN386" s="144"/>
      <c r="EO386" s="144"/>
      <c r="EP386" s="144"/>
      <c r="EQ386" s="144"/>
      <c r="ER386" s="144"/>
      <c r="ES386" s="144"/>
      <c r="ET386" s="144"/>
      <c r="EU386" s="144"/>
      <c r="EV386" s="144"/>
      <c r="EW386" s="144"/>
      <c r="EX386" s="144"/>
      <c r="EY386" s="144"/>
      <c r="EZ386" s="144"/>
      <c r="FA386" s="144"/>
      <c r="FB386" s="144"/>
      <c r="FC386" s="144"/>
      <c r="FD386" s="144"/>
      <c r="FE386" s="144"/>
      <c r="FF386" s="144"/>
      <c r="FG386" s="144"/>
      <c r="FH386" s="144"/>
      <c r="FI386" s="144"/>
      <c r="FJ386" s="144"/>
      <c r="FK386" s="144"/>
      <c r="FL386" s="144"/>
      <c r="FM386" s="144"/>
      <c r="FN386" s="144"/>
      <c r="FO386" s="144"/>
      <c r="FP386" s="144"/>
      <c r="FQ386" s="144"/>
      <c r="FR386" s="144"/>
      <c r="FS386" s="144"/>
      <c r="FT386" s="144"/>
      <c r="FU386" s="144"/>
      <c r="FV386" s="144"/>
      <c r="FW386" s="144"/>
      <c r="FX386" s="144"/>
      <c r="FY386" s="144"/>
      <c r="FZ386" s="144"/>
      <c r="GA386" s="144"/>
      <c r="GB386" s="144"/>
      <c r="GC386" s="144"/>
      <c r="GD386" s="144"/>
      <c r="GE386" s="144"/>
      <c r="GF386" s="144"/>
      <c r="GG386" s="144"/>
      <c r="GH386" s="144"/>
      <c r="GI386" s="144"/>
      <c r="GJ386" s="144"/>
      <c r="GK386" s="144"/>
      <c r="GL386" s="144"/>
      <c r="GM386" s="144"/>
      <c r="GN386" s="144"/>
      <c r="GO386" s="144"/>
      <c r="GP386" s="144"/>
      <c r="GQ386" s="144"/>
      <c r="GR386" s="144"/>
      <c r="GS386" s="144"/>
      <c r="GT386" s="144"/>
      <c r="GU386" s="144"/>
      <c r="GV386" s="144"/>
      <c r="GW386" s="144"/>
      <c r="GX386" s="144"/>
      <c r="GY386" s="144"/>
      <c r="GZ386" s="144"/>
      <c r="HA386" s="144"/>
      <c r="HB386" s="144"/>
      <c r="HC386" s="144"/>
      <c r="HD386" s="144"/>
      <c r="HE386" s="144"/>
      <c r="HF386" s="144"/>
      <c r="HG386" s="144"/>
      <c r="HH386" s="144"/>
      <c r="HI386" s="144"/>
      <c r="HJ386" s="144"/>
      <c r="HK386" s="144"/>
      <c r="HL386" s="144"/>
      <c r="HM386" s="144"/>
      <c r="HN386" s="144"/>
      <c r="HO386" s="144"/>
      <c r="HP386" s="144"/>
      <c r="HQ386" s="144"/>
      <c r="HR386" s="144"/>
      <c r="HS386" s="144"/>
      <c r="HT386" s="144"/>
      <c r="HU386" s="144"/>
      <c r="HV386" s="144"/>
      <c r="HW386" s="144"/>
      <c r="HX386" s="144"/>
      <c r="HY386" s="144"/>
      <c r="HZ386" s="144"/>
      <c r="IA386" s="144"/>
      <c r="IB386" s="144"/>
      <c r="IC386" s="144"/>
      <c r="ID386" s="144"/>
      <c r="IE386" s="144"/>
      <c r="IF386" s="144"/>
      <c r="IG386" s="144"/>
      <c r="IH386" s="144"/>
      <c r="II386" s="144"/>
      <c r="IJ386" s="144"/>
      <c r="IK386" s="144"/>
      <c r="IL386" s="144"/>
      <c r="IM386" s="144"/>
      <c r="IN386" s="144"/>
      <c r="IO386" s="144"/>
      <c r="IP386" s="144"/>
      <c r="IQ386" s="144"/>
      <c r="IR386" s="144"/>
      <c r="IS386" s="144"/>
      <c r="IT386" s="144"/>
      <c r="IU386" s="144"/>
      <c r="IV386" s="144"/>
    </row>
    <row r="387" spans="1:256" hidden="1">
      <c r="A387" s="628"/>
      <c r="B387" s="631"/>
      <c r="C387" s="174" t="s">
        <v>1</v>
      </c>
      <c r="D387" s="176">
        <f t="shared" si="160"/>
        <v>0</v>
      </c>
      <c r="E387" s="177">
        <f t="shared" si="161"/>
        <v>0</v>
      </c>
      <c r="F387" s="177">
        <f t="shared" si="162"/>
        <v>0</v>
      </c>
      <c r="G387" s="177"/>
      <c r="H387" s="177"/>
      <c r="I387" s="177"/>
      <c r="J387" s="177"/>
      <c r="K387" s="177"/>
      <c r="L387" s="177"/>
      <c r="M387" s="177">
        <f t="shared" si="163"/>
        <v>0</v>
      </c>
      <c r="N387" s="177"/>
      <c r="O387" s="177"/>
      <c r="P387" s="177"/>
      <c r="Q387" s="178"/>
      <c r="R387" s="178"/>
      <c r="S387" s="178"/>
      <c r="T387" s="178"/>
      <c r="U387" s="178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  <c r="CI387" s="144"/>
      <c r="CJ387" s="144"/>
      <c r="CK387" s="144"/>
      <c r="CL387" s="144"/>
      <c r="CM387" s="144"/>
      <c r="CN387" s="144"/>
      <c r="CO387" s="144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4"/>
      <c r="DG387" s="144"/>
      <c r="DH387" s="144"/>
      <c r="DI387" s="144"/>
      <c r="DJ387" s="144"/>
      <c r="DK387" s="144"/>
      <c r="DL387" s="144"/>
      <c r="DM387" s="144"/>
      <c r="DN387" s="144"/>
      <c r="DO387" s="144"/>
      <c r="DP387" s="144"/>
      <c r="DQ387" s="144"/>
      <c r="DR387" s="144"/>
      <c r="DS387" s="144"/>
      <c r="DT387" s="144"/>
      <c r="DU387" s="144"/>
      <c r="DV387" s="144"/>
      <c r="DW387" s="144"/>
      <c r="DX387" s="144"/>
      <c r="DY387" s="144"/>
      <c r="DZ387" s="144"/>
      <c r="EA387" s="144"/>
      <c r="EB387" s="144"/>
      <c r="EC387" s="144"/>
      <c r="ED387" s="144"/>
      <c r="EE387" s="144"/>
      <c r="EF387" s="144"/>
      <c r="EG387" s="144"/>
      <c r="EH387" s="144"/>
      <c r="EI387" s="144"/>
      <c r="EJ387" s="144"/>
      <c r="EK387" s="144"/>
      <c r="EL387" s="144"/>
      <c r="EM387" s="144"/>
      <c r="EN387" s="144"/>
      <c r="EO387" s="144"/>
      <c r="EP387" s="144"/>
      <c r="EQ387" s="144"/>
      <c r="ER387" s="144"/>
      <c r="ES387" s="144"/>
      <c r="ET387" s="144"/>
      <c r="EU387" s="144"/>
      <c r="EV387" s="144"/>
      <c r="EW387" s="144"/>
      <c r="EX387" s="144"/>
      <c r="EY387" s="144"/>
      <c r="EZ387" s="144"/>
      <c r="FA387" s="144"/>
      <c r="FB387" s="144"/>
      <c r="FC387" s="144"/>
      <c r="FD387" s="144"/>
      <c r="FE387" s="144"/>
      <c r="FF387" s="144"/>
      <c r="FG387" s="144"/>
      <c r="FH387" s="144"/>
      <c r="FI387" s="144"/>
      <c r="FJ387" s="144"/>
      <c r="FK387" s="144"/>
      <c r="FL387" s="144"/>
      <c r="FM387" s="144"/>
      <c r="FN387" s="144"/>
      <c r="FO387" s="144"/>
      <c r="FP387" s="144"/>
      <c r="FQ387" s="144"/>
      <c r="FR387" s="144"/>
      <c r="FS387" s="144"/>
      <c r="FT387" s="144"/>
      <c r="FU387" s="144"/>
      <c r="FV387" s="144"/>
      <c r="FW387" s="144"/>
      <c r="FX387" s="144"/>
      <c r="FY387" s="144"/>
      <c r="FZ387" s="144"/>
      <c r="GA387" s="144"/>
      <c r="GB387" s="144"/>
      <c r="GC387" s="144"/>
      <c r="GD387" s="144"/>
      <c r="GE387" s="144"/>
      <c r="GF387" s="144"/>
      <c r="GG387" s="144"/>
      <c r="GH387" s="144"/>
      <c r="GI387" s="144"/>
      <c r="GJ387" s="144"/>
      <c r="GK387" s="144"/>
      <c r="GL387" s="144"/>
      <c r="GM387" s="144"/>
      <c r="GN387" s="144"/>
      <c r="GO387" s="144"/>
      <c r="GP387" s="144"/>
      <c r="GQ387" s="144"/>
      <c r="GR387" s="144"/>
      <c r="GS387" s="144"/>
      <c r="GT387" s="144"/>
      <c r="GU387" s="144"/>
      <c r="GV387" s="144"/>
      <c r="GW387" s="144"/>
      <c r="GX387" s="144"/>
      <c r="GY387" s="144"/>
      <c r="GZ387" s="144"/>
      <c r="HA387" s="144"/>
      <c r="HB387" s="144"/>
      <c r="HC387" s="144"/>
      <c r="HD387" s="144"/>
      <c r="HE387" s="144"/>
      <c r="HF387" s="144"/>
      <c r="HG387" s="144"/>
      <c r="HH387" s="144"/>
      <c r="HI387" s="144"/>
      <c r="HJ387" s="144"/>
      <c r="HK387" s="144"/>
      <c r="HL387" s="144"/>
      <c r="HM387" s="144"/>
      <c r="HN387" s="144"/>
      <c r="HO387" s="144"/>
      <c r="HP387" s="144"/>
      <c r="HQ387" s="144"/>
      <c r="HR387" s="144"/>
      <c r="HS387" s="144"/>
      <c r="HT387" s="144"/>
      <c r="HU387" s="144"/>
      <c r="HV387" s="144"/>
      <c r="HW387" s="144"/>
      <c r="HX387" s="144"/>
      <c r="HY387" s="144"/>
      <c r="HZ387" s="144"/>
      <c r="IA387" s="144"/>
      <c r="IB387" s="144"/>
      <c r="IC387" s="144"/>
      <c r="ID387" s="144"/>
      <c r="IE387" s="144"/>
      <c r="IF387" s="144"/>
      <c r="IG387" s="144"/>
      <c r="IH387" s="144"/>
      <c r="II387" s="144"/>
      <c r="IJ387" s="144"/>
      <c r="IK387" s="144"/>
      <c r="IL387" s="144"/>
      <c r="IM387" s="144"/>
      <c r="IN387" s="144"/>
      <c r="IO387" s="144"/>
      <c r="IP387" s="144"/>
      <c r="IQ387" s="144"/>
      <c r="IR387" s="144"/>
      <c r="IS387" s="144"/>
      <c r="IT387" s="144"/>
      <c r="IU387" s="144"/>
      <c r="IV387" s="144"/>
    </row>
    <row r="388" spans="1:256" hidden="1">
      <c r="A388" s="629"/>
      <c r="B388" s="632"/>
      <c r="C388" s="174" t="s">
        <v>2</v>
      </c>
      <c r="D388" s="176">
        <f>D386+D387</f>
        <v>1609500</v>
      </c>
      <c r="E388" s="177">
        <f t="shared" ref="E388:P388" si="168">E386+E387</f>
        <v>1609500</v>
      </c>
      <c r="F388" s="177">
        <f t="shared" si="168"/>
        <v>0</v>
      </c>
      <c r="G388" s="177">
        <f t="shared" si="168"/>
        <v>0</v>
      </c>
      <c r="H388" s="177">
        <f t="shared" si="168"/>
        <v>0</v>
      </c>
      <c r="I388" s="177">
        <f t="shared" si="168"/>
        <v>1609500</v>
      </c>
      <c r="J388" s="177">
        <f t="shared" si="168"/>
        <v>0</v>
      </c>
      <c r="K388" s="177">
        <f t="shared" si="168"/>
        <v>0</v>
      </c>
      <c r="L388" s="177">
        <f t="shared" si="168"/>
        <v>0</v>
      </c>
      <c r="M388" s="177">
        <f t="shared" si="168"/>
        <v>0</v>
      </c>
      <c r="N388" s="177">
        <f t="shared" si="168"/>
        <v>0</v>
      </c>
      <c r="O388" s="177">
        <f t="shared" si="168"/>
        <v>0</v>
      </c>
      <c r="P388" s="177">
        <f t="shared" si="168"/>
        <v>0</v>
      </c>
      <c r="Q388" s="178"/>
      <c r="R388" s="178"/>
      <c r="S388" s="178"/>
      <c r="T388" s="178"/>
      <c r="U388" s="178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  <c r="BI388" s="144"/>
      <c r="BJ388" s="144"/>
      <c r="BK388" s="144"/>
      <c r="BL388" s="144"/>
      <c r="BM388" s="144"/>
      <c r="BN388" s="144"/>
      <c r="BO388" s="144"/>
      <c r="BP388" s="144"/>
      <c r="BQ388" s="144"/>
      <c r="BR388" s="144"/>
      <c r="BS388" s="144"/>
      <c r="BT388" s="144"/>
      <c r="BU388" s="144"/>
      <c r="BV388" s="144"/>
      <c r="BW388" s="144"/>
      <c r="BX388" s="144"/>
      <c r="BY388" s="144"/>
      <c r="BZ388" s="144"/>
      <c r="CA388" s="144"/>
      <c r="CB388" s="144"/>
      <c r="CC388" s="144"/>
      <c r="CD388" s="144"/>
      <c r="CE388" s="144"/>
      <c r="CF388" s="144"/>
      <c r="CG388" s="144"/>
      <c r="CH388" s="144"/>
      <c r="CI388" s="144"/>
      <c r="CJ388" s="144"/>
      <c r="CK388" s="144"/>
      <c r="CL388" s="144"/>
      <c r="CM388" s="144"/>
      <c r="CN388" s="144"/>
      <c r="CO388" s="144"/>
      <c r="CP388" s="144"/>
      <c r="CQ388" s="144"/>
      <c r="CR388" s="144"/>
      <c r="CS388" s="144"/>
      <c r="CT388" s="144"/>
      <c r="CU388" s="144"/>
      <c r="CV388" s="144"/>
      <c r="CW388" s="144"/>
      <c r="CX388" s="144"/>
      <c r="CY388" s="144"/>
      <c r="CZ388" s="144"/>
      <c r="DA388" s="144"/>
      <c r="DB388" s="144"/>
      <c r="DC388" s="144"/>
      <c r="DD388" s="144"/>
      <c r="DE388" s="144"/>
      <c r="DF388" s="144"/>
      <c r="DG388" s="144"/>
      <c r="DH388" s="144"/>
      <c r="DI388" s="144"/>
      <c r="DJ388" s="144"/>
      <c r="DK388" s="144"/>
      <c r="DL388" s="144"/>
      <c r="DM388" s="144"/>
      <c r="DN388" s="144"/>
      <c r="DO388" s="144"/>
      <c r="DP388" s="144"/>
      <c r="DQ388" s="144"/>
      <c r="DR388" s="144"/>
      <c r="DS388" s="144"/>
      <c r="DT388" s="144"/>
      <c r="DU388" s="144"/>
      <c r="DV388" s="144"/>
      <c r="DW388" s="144"/>
      <c r="DX388" s="144"/>
      <c r="DY388" s="144"/>
      <c r="DZ388" s="144"/>
      <c r="EA388" s="144"/>
      <c r="EB388" s="144"/>
      <c r="EC388" s="144"/>
      <c r="ED388" s="144"/>
      <c r="EE388" s="144"/>
      <c r="EF388" s="144"/>
      <c r="EG388" s="144"/>
      <c r="EH388" s="144"/>
      <c r="EI388" s="144"/>
      <c r="EJ388" s="144"/>
      <c r="EK388" s="144"/>
      <c r="EL388" s="144"/>
      <c r="EM388" s="144"/>
      <c r="EN388" s="144"/>
      <c r="EO388" s="144"/>
      <c r="EP388" s="144"/>
      <c r="EQ388" s="144"/>
      <c r="ER388" s="144"/>
      <c r="ES388" s="144"/>
      <c r="ET388" s="144"/>
      <c r="EU388" s="144"/>
      <c r="EV388" s="144"/>
      <c r="EW388" s="144"/>
      <c r="EX388" s="144"/>
      <c r="EY388" s="144"/>
      <c r="EZ388" s="144"/>
      <c r="FA388" s="144"/>
      <c r="FB388" s="144"/>
      <c r="FC388" s="144"/>
      <c r="FD388" s="144"/>
      <c r="FE388" s="144"/>
      <c r="FF388" s="144"/>
      <c r="FG388" s="144"/>
      <c r="FH388" s="144"/>
      <c r="FI388" s="144"/>
      <c r="FJ388" s="144"/>
      <c r="FK388" s="144"/>
      <c r="FL388" s="144"/>
      <c r="FM388" s="144"/>
      <c r="FN388" s="144"/>
      <c r="FO388" s="144"/>
      <c r="FP388" s="144"/>
      <c r="FQ388" s="144"/>
      <c r="FR388" s="144"/>
      <c r="FS388" s="144"/>
      <c r="FT388" s="144"/>
      <c r="FU388" s="144"/>
      <c r="FV388" s="144"/>
      <c r="FW388" s="144"/>
      <c r="FX388" s="144"/>
      <c r="FY388" s="144"/>
      <c r="FZ388" s="144"/>
      <c r="GA388" s="144"/>
      <c r="GB388" s="144"/>
      <c r="GC388" s="144"/>
      <c r="GD388" s="144"/>
      <c r="GE388" s="144"/>
      <c r="GF388" s="144"/>
      <c r="GG388" s="144"/>
      <c r="GH388" s="144"/>
      <c r="GI388" s="144"/>
      <c r="GJ388" s="144"/>
      <c r="GK388" s="144"/>
      <c r="GL388" s="144"/>
      <c r="GM388" s="144"/>
      <c r="GN388" s="144"/>
      <c r="GO388" s="144"/>
      <c r="GP388" s="144"/>
      <c r="GQ388" s="144"/>
      <c r="GR388" s="144"/>
      <c r="GS388" s="144"/>
      <c r="GT388" s="144"/>
      <c r="GU388" s="144"/>
      <c r="GV388" s="144"/>
      <c r="GW388" s="144"/>
      <c r="GX388" s="144"/>
      <c r="GY388" s="144"/>
      <c r="GZ388" s="144"/>
      <c r="HA388" s="144"/>
      <c r="HB388" s="144"/>
      <c r="HC388" s="144"/>
      <c r="HD388" s="144"/>
      <c r="HE388" s="144"/>
      <c r="HF388" s="144"/>
      <c r="HG388" s="144"/>
      <c r="HH388" s="144"/>
      <c r="HI388" s="144"/>
      <c r="HJ388" s="144"/>
      <c r="HK388" s="144"/>
      <c r="HL388" s="144"/>
      <c r="HM388" s="144"/>
      <c r="HN388" s="144"/>
      <c r="HO388" s="144"/>
      <c r="HP388" s="144"/>
      <c r="HQ388" s="144"/>
      <c r="HR388" s="144"/>
      <c r="HS388" s="144"/>
      <c r="HT388" s="144"/>
      <c r="HU388" s="144"/>
      <c r="HV388" s="144"/>
      <c r="HW388" s="144"/>
      <c r="HX388" s="144"/>
      <c r="HY388" s="144"/>
      <c r="HZ388" s="144"/>
      <c r="IA388" s="144"/>
      <c r="IB388" s="144"/>
      <c r="IC388" s="144"/>
      <c r="ID388" s="144"/>
      <c r="IE388" s="144"/>
      <c r="IF388" s="144"/>
      <c r="IG388" s="144"/>
      <c r="IH388" s="144"/>
      <c r="II388" s="144"/>
      <c r="IJ388" s="144"/>
      <c r="IK388" s="144"/>
      <c r="IL388" s="144"/>
      <c r="IM388" s="144"/>
      <c r="IN388" s="144"/>
      <c r="IO388" s="144"/>
      <c r="IP388" s="144"/>
      <c r="IQ388" s="144"/>
      <c r="IR388" s="144"/>
      <c r="IS388" s="144"/>
      <c r="IT388" s="144"/>
      <c r="IU388" s="144"/>
      <c r="IV388" s="144"/>
    </row>
    <row r="389" spans="1:256" hidden="1">
      <c r="A389" s="627">
        <v>92116</v>
      </c>
      <c r="B389" s="630" t="s">
        <v>289</v>
      </c>
      <c r="C389" s="174" t="s">
        <v>0</v>
      </c>
      <c r="D389" s="176">
        <f t="shared" si="160"/>
        <v>56079858</v>
      </c>
      <c r="E389" s="177">
        <f t="shared" si="161"/>
        <v>33662005</v>
      </c>
      <c r="F389" s="177">
        <f t="shared" si="162"/>
        <v>0</v>
      </c>
      <c r="G389" s="177">
        <v>0</v>
      </c>
      <c r="H389" s="177">
        <v>0</v>
      </c>
      <c r="I389" s="177">
        <v>33662005</v>
      </c>
      <c r="J389" s="177">
        <v>0</v>
      </c>
      <c r="K389" s="177">
        <v>0</v>
      </c>
      <c r="L389" s="177">
        <v>0</v>
      </c>
      <c r="M389" s="177">
        <f t="shared" si="163"/>
        <v>22417853</v>
      </c>
      <c r="N389" s="177">
        <v>22417853</v>
      </c>
      <c r="O389" s="177">
        <v>0</v>
      </c>
      <c r="P389" s="177">
        <v>0</v>
      </c>
      <c r="Q389" s="178"/>
      <c r="R389" s="178"/>
      <c r="S389" s="178"/>
      <c r="T389" s="178"/>
      <c r="U389" s="178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4"/>
      <c r="BJ389" s="144"/>
      <c r="BK389" s="144"/>
      <c r="BL389" s="144"/>
      <c r="BM389" s="144"/>
      <c r="BN389" s="144"/>
      <c r="BO389" s="144"/>
      <c r="BP389" s="144"/>
      <c r="BQ389" s="144"/>
      <c r="BR389" s="144"/>
      <c r="BS389" s="144"/>
      <c r="BT389" s="144"/>
      <c r="BU389" s="144"/>
      <c r="BV389" s="144"/>
      <c r="BW389" s="144"/>
      <c r="BX389" s="144"/>
      <c r="BY389" s="144"/>
      <c r="BZ389" s="144"/>
      <c r="CA389" s="144"/>
      <c r="CB389" s="144"/>
      <c r="CC389" s="144"/>
      <c r="CD389" s="144"/>
      <c r="CE389" s="144"/>
      <c r="CF389" s="144"/>
      <c r="CG389" s="144"/>
      <c r="CH389" s="144"/>
      <c r="CI389" s="144"/>
      <c r="CJ389" s="144"/>
      <c r="CK389" s="144"/>
      <c r="CL389" s="144"/>
      <c r="CM389" s="144"/>
      <c r="CN389" s="144"/>
      <c r="CO389" s="144"/>
      <c r="CP389" s="144"/>
      <c r="CQ389" s="144"/>
      <c r="CR389" s="144"/>
      <c r="CS389" s="144"/>
      <c r="CT389" s="144"/>
      <c r="CU389" s="144"/>
      <c r="CV389" s="144"/>
      <c r="CW389" s="144"/>
      <c r="CX389" s="144"/>
      <c r="CY389" s="144"/>
      <c r="CZ389" s="144"/>
      <c r="DA389" s="144"/>
      <c r="DB389" s="144"/>
      <c r="DC389" s="144"/>
      <c r="DD389" s="144"/>
      <c r="DE389" s="144"/>
      <c r="DF389" s="144"/>
      <c r="DG389" s="144"/>
      <c r="DH389" s="144"/>
      <c r="DI389" s="144"/>
      <c r="DJ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T389" s="144"/>
      <c r="DU389" s="144"/>
      <c r="DV389" s="144"/>
      <c r="DW389" s="144"/>
      <c r="DX389" s="144"/>
      <c r="DY389" s="144"/>
      <c r="DZ389" s="144"/>
      <c r="EA389" s="144"/>
      <c r="EB389" s="144"/>
      <c r="EC389" s="144"/>
      <c r="ED389" s="144"/>
      <c r="EE389" s="144"/>
      <c r="EF389" s="144"/>
      <c r="EG389" s="144"/>
      <c r="EH389" s="144"/>
      <c r="EI389" s="144"/>
      <c r="EJ389" s="144"/>
      <c r="EK389" s="144"/>
      <c r="EL389" s="144"/>
      <c r="EM389" s="144"/>
      <c r="EN389" s="144"/>
      <c r="EO389" s="144"/>
      <c r="EP389" s="144"/>
      <c r="EQ389" s="144"/>
      <c r="ER389" s="144"/>
      <c r="ES389" s="144"/>
      <c r="ET389" s="144"/>
      <c r="EU389" s="144"/>
      <c r="EV389" s="144"/>
      <c r="EW389" s="144"/>
      <c r="EX389" s="144"/>
      <c r="EY389" s="144"/>
      <c r="EZ389" s="144"/>
      <c r="FA389" s="144"/>
      <c r="FB389" s="144"/>
      <c r="FC389" s="144"/>
      <c r="FD389" s="144"/>
      <c r="FE389" s="144"/>
      <c r="FF389" s="144"/>
      <c r="FG389" s="144"/>
      <c r="FH389" s="144"/>
      <c r="FI389" s="144"/>
      <c r="FJ389" s="144"/>
      <c r="FK389" s="144"/>
      <c r="FL389" s="144"/>
      <c r="FM389" s="144"/>
      <c r="FN389" s="144"/>
      <c r="FO389" s="144"/>
      <c r="FP389" s="144"/>
      <c r="FQ389" s="144"/>
      <c r="FR389" s="144"/>
      <c r="FS389" s="144"/>
      <c r="FT389" s="144"/>
      <c r="FU389" s="144"/>
      <c r="FV389" s="144"/>
      <c r="FW389" s="144"/>
      <c r="FX389" s="144"/>
      <c r="FY389" s="144"/>
      <c r="FZ389" s="144"/>
      <c r="GA389" s="144"/>
      <c r="GB389" s="144"/>
      <c r="GC389" s="144"/>
      <c r="GD389" s="144"/>
      <c r="GE389" s="144"/>
      <c r="GF389" s="144"/>
      <c r="GG389" s="144"/>
      <c r="GH389" s="144"/>
      <c r="GI389" s="144"/>
      <c r="GJ389" s="144"/>
      <c r="GK389" s="144"/>
      <c r="GL389" s="144"/>
      <c r="GM389" s="144"/>
      <c r="GN389" s="144"/>
      <c r="GO389" s="144"/>
      <c r="GP389" s="144"/>
      <c r="GQ389" s="144"/>
      <c r="GR389" s="144"/>
      <c r="GS389" s="144"/>
      <c r="GT389" s="144"/>
      <c r="GU389" s="144"/>
      <c r="GV389" s="144"/>
      <c r="GW389" s="144"/>
      <c r="GX389" s="144"/>
      <c r="GY389" s="144"/>
      <c r="GZ389" s="144"/>
      <c r="HA389" s="144"/>
      <c r="HB389" s="144"/>
      <c r="HC389" s="144"/>
      <c r="HD389" s="144"/>
      <c r="HE389" s="144"/>
      <c r="HF389" s="144"/>
      <c r="HG389" s="144"/>
      <c r="HH389" s="144"/>
      <c r="HI389" s="144"/>
      <c r="HJ389" s="144"/>
      <c r="HK389" s="144"/>
      <c r="HL389" s="144"/>
      <c r="HM389" s="144"/>
      <c r="HN389" s="144"/>
      <c r="HO389" s="144"/>
      <c r="HP389" s="144"/>
      <c r="HQ389" s="144"/>
      <c r="HR389" s="144"/>
      <c r="HS389" s="144"/>
      <c r="HT389" s="144"/>
      <c r="HU389" s="144"/>
      <c r="HV389" s="144"/>
      <c r="HW389" s="144"/>
      <c r="HX389" s="144"/>
      <c r="HY389" s="144"/>
      <c r="HZ389" s="144"/>
      <c r="IA389" s="144"/>
      <c r="IB389" s="144"/>
      <c r="IC389" s="144"/>
      <c r="ID389" s="144"/>
      <c r="IE389" s="144"/>
      <c r="IF389" s="144"/>
      <c r="IG389" s="144"/>
      <c r="IH389" s="144"/>
      <c r="II389" s="144"/>
      <c r="IJ389" s="144"/>
      <c r="IK389" s="144"/>
      <c r="IL389" s="144"/>
      <c r="IM389" s="144"/>
      <c r="IN389" s="144"/>
      <c r="IO389" s="144"/>
      <c r="IP389" s="144"/>
      <c r="IQ389" s="144"/>
      <c r="IR389" s="144"/>
      <c r="IS389" s="144"/>
      <c r="IT389" s="144"/>
      <c r="IU389" s="144"/>
      <c r="IV389" s="144"/>
    </row>
    <row r="390" spans="1:256" hidden="1">
      <c r="A390" s="628"/>
      <c r="B390" s="631"/>
      <c r="C390" s="174" t="s">
        <v>1</v>
      </c>
      <c r="D390" s="176">
        <f t="shared" si="160"/>
        <v>0</v>
      </c>
      <c r="E390" s="177">
        <f t="shared" si="161"/>
        <v>0</v>
      </c>
      <c r="F390" s="177">
        <f t="shared" si="162"/>
        <v>0</v>
      </c>
      <c r="G390" s="177"/>
      <c r="H390" s="177"/>
      <c r="I390" s="177"/>
      <c r="J390" s="177"/>
      <c r="K390" s="177"/>
      <c r="L390" s="177"/>
      <c r="M390" s="177">
        <f t="shared" si="163"/>
        <v>0</v>
      </c>
      <c r="N390" s="177"/>
      <c r="O390" s="177"/>
      <c r="P390" s="177"/>
      <c r="Q390" s="178"/>
      <c r="R390" s="178"/>
      <c r="S390" s="178"/>
      <c r="T390" s="178"/>
      <c r="U390" s="178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4"/>
      <c r="BJ390" s="144"/>
      <c r="BK390" s="144"/>
      <c r="BL390" s="144"/>
      <c r="BM390" s="144"/>
      <c r="BN390" s="144"/>
      <c r="BO390" s="144"/>
      <c r="BP390" s="144"/>
      <c r="BQ390" s="144"/>
      <c r="BR390" s="144"/>
      <c r="BS390" s="144"/>
      <c r="BT390" s="144"/>
      <c r="BU390" s="144"/>
      <c r="BV390" s="144"/>
      <c r="BW390" s="144"/>
      <c r="BX390" s="144"/>
      <c r="BY390" s="144"/>
      <c r="BZ390" s="144"/>
      <c r="CA390" s="144"/>
      <c r="CB390" s="144"/>
      <c r="CC390" s="144"/>
      <c r="CD390" s="144"/>
      <c r="CE390" s="144"/>
      <c r="CF390" s="144"/>
      <c r="CG390" s="144"/>
      <c r="CH390" s="144"/>
      <c r="CI390" s="144"/>
      <c r="CJ390" s="144"/>
      <c r="CK390" s="144"/>
      <c r="CL390" s="144"/>
      <c r="CM390" s="144"/>
      <c r="CN390" s="144"/>
      <c r="CO390" s="144"/>
      <c r="CP390" s="144"/>
      <c r="CQ390" s="144"/>
      <c r="CR390" s="144"/>
      <c r="CS390" s="144"/>
      <c r="CT390" s="144"/>
      <c r="CU390" s="144"/>
      <c r="CV390" s="144"/>
      <c r="CW390" s="144"/>
      <c r="CX390" s="144"/>
      <c r="CY390" s="144"/>
      <c r="CZ390" s="144"/>
      <c r="DA390" s="144"/>
      <c r="DB390" s="144"/>
      <c r="DC390" s="144"/>
      <c r="DD390" s="144"/>
      <c r="DE390" s="144"/>
      <c r="DF390" s="144"/>
      <c r="DG390" s="144"/>
      <c r="DH390" s="144"/>
      <c r="DI390" s="144"/>
      <c r="DJ390" s="144"/>
      <c r="DK390" s="144"/>
      <c r="DL390" s="144"/>
      <c r="DM390" s="144"/>
      <c r="DN390" s="144"/>
      <c r="DO390" s="144"/>
      <c r="DP390" s="144"/>
      <c r="DQ390" s="144"/>
      <c r="DR390" s="144"/>
      <c r="DS390" s="144"/>
      <c r="DT390" s="144"/>
      <c r="DU390" s="144"/>
      <c r="DV390" s="144"/>
      <c r="DW390" s="144"/>
      <c r="DX390" s="144"/>
      <c r="DY390" s="144"/>
      <c r="DZ390" s="144"/>
      <c r="EA390" s="144"/>
      <c r="EB390" s="144"/>
      <c r="EC390" s="144"/>
      <c r="ED390" s="144"/>
      <c r="EE390" s="144"/>
      <c r="EF390" s="144"/>
      <c r="EG390" s="144"/>
      <c r="EH390" s="144"/>
      <c r="EI390" s="144"/>
      <c r="EJ390" s="144"/>
      <c r="EK390" s="144"/>
      <c r="EL390" s="144"/>
      <c r="EM390" s="144"/>
      <c r="EN390" s="144"/>
      <c r="EO390" s="144"/>
      <c r="EP390" s="144"/>
      <c r="EQ390" s="144"/>
      <c r="ER390" s="144"/>
      <c r="ES390" s="144"/>
      <c r="ET390" s="144"/>
      <c r="EU390" s="144"/>
      <c r="EV390" s="144"/>
      <c r="EW390" s="144"/>
      <c r="EX390" s="144"/>
      <c r="EY390" s="144"/>
      <c r="EZ390" s="144"/>
      <c r="FA390" s="144"/>
      <c r="FB390" s="144"/>
      <c r="FC390" s="144"/>
      <c r="FD390" s="144"/>
      <c r="FE390" s="144"/>
      <c r="FF390" s="144"/>
      <c r="FG390" s="144"/>
      <c r="FH390" s="144"/>
      <c r="FI390" s="144"/>
      <c r="FJ390" s="144"/>
      <c r="FK390" s="144"/>
      <c r="FL390" s="144"/>
      <c r="FM390" s="144"/>
      <c r="FN390" s="144"/>
      <c r="FO390" s="144"/>
      <c r="FP390" s="144"/>
      <c r="FQ390" s="144"/>
      <c r="FR390" s="144"/>
      <c r="FS390" s="144"/>
      <c r="FT390" s="144"/>
      <c r="FU390" s="144"/>
      <c r="FV390" s="144"/>
      <c r="FW390" s="144"/>
      <c r="FX390" s="144"/>
      <c r="FY390" s="144"/>
      <c r="FZ390" s="144"/>
      <c r="GA390" s="144"/>
      <c r="GB390" s="144"/>
      <c r="GC390" s="144"/>
      <c r="GD390" s="144"/>
      <c r="GE390" s="144"/>
      <c r="GF390" s="144"/>
      <c r="GG390" s="144"/>
      <c r="GH390" s="144"/>
      <c r="GI390" s="144"/>
      <c r="GJ390" s="144"/>
      <c r="GK390" s="144"/>
      <c r="GL390" s="144"/>
      <c r="GM390" s="144"/>
      <c r="GN390" s="144"/>
      <c r="GO390" s="144"/>
      <c r="GP390" s="144"/>
      <c r="GQ390" s="144"/>
      <c r="GR390" s="144"/>
      <c r="GS390" s="144"/>
      <c r="GT390" s="144"/>
      <c r="GU390" s="144"/>
      <c r="GV390" s="144"/>
      <c r="GW390" s="144"/>
      <c r="GX390" s="144"/>
      <c r="GY390" s="144"/>
      <c r="GZ390" s="144"/>
      <c r="HA390" s="144"/>
      <c r="HB390" s="144"/>
      <c r="HC390" s="144"/>
      <c r="HD390" s="144"/>
      <c r="HE390" s="144"/>
      <c r="HF390" s="144"/>
      <c r="HG390" s="144"/>
      <c r="HH390" s="144"/>
      <c r="HI390" s="144"/>
      <c r="HJ390" s="144"/>
      <c r="HK390" s="144"/>
      <c r="HL390" s="144"/>
      <c r="HM390" s="144"/>
      <c r="HN390" s="144"/>
      <c r="HO390" s="144"/>
      <c r="HP390" s="144"/>
      <c r="HQ390" s="144"/>
      <c r="HR390" s="144"/>
      <c r="HS390" s="144"/>
      <c r="HT390" s="144"/>
      <c r="HU390" s="144"/>
      <c r="HV390" s="144"/>
      <c r="HW390" s="144"/>
      <c r="HX390" s="144"/>
      <c r="HY390" s="144"/>
      <c r="HZ390" s="144"/>
      <c r="IA390" s="144"/>
      <c r="IB390" s="144"/>
      <c r="IC390" s="144"/>
      <c r="ID390" s="144"/>
      <c r="IE390" s="144"/>
      <c r="IF390" s="144"/>
      <c r="IG390" s="144"/>
      <c r="IH390" s="144"/>
      <c r="II390" s="144"/>
      <c r="IJ390" s="144"/>
      <c r="IK390" s="144"/>
      <c r="IL390" s="144"/>
      <c r="IM390" s="144"/>
      <c r="IN390" s="144"/>
      <c r="IO390" s="144"/>
      <c r="IP390" s="144"/>
      <c r="IQ390" s="144"/>
      <c r="IR390" s="144"/>
      <c r="IS390" s="144"/>
      <c r="IT390" s="144"/>
      <c r="IU390" s="144"/>
      <c r="IV390" s="144"/>
    </row>
    <row r="391" spans="1:256" hidden="1">
      <c r="A391" s="629"/>
      <c r="B391" s="632"/>
      <c r="C391" s="174" t="s">
        <v>2</v>
      </c>
      <c r="D391" s="176">
        <f>D389+D390</f>
        <v>56079858</v>
      </c>
      <c r="E391" s="177">
        <f t="shared" ref="E391:P391" si="169">E389+E390</f>
        <v>33662005</v>
      </c>
      <c r="F391" s="177">
        <f t="shared" si="169"/>
        <v>0</v>
      </c>
      <c r="G391" s="177">
        <f t="shared" si="169"/>
        <v>0</v>
      </c>
      <c r="H391" s="177">
        <f t="shared" si="169"/>
        <v>0</v>
      </c>
      <c r="I391" s="177">
        <f t="shared" si="169"/>
        <v>33662005</v>
      </c>
      <c r="J391" s="177">
        <f t="shared" si="169"/>
        <v>0</v>
      </c>
      <c r="K391" s="177">
        <f t="shared" si="169"/>
        <v>0</v>
      </c>
      <c r="L391" s="177">
        <f t="shared" si="169"/>
        <v>0</v>
      </c>
      <c r="M391" s="177">
        <f t="shared" si="169"/>
        <v>22417853</v>
      </c>
      <c r="N391" s="177">
        <f t="shared" si="169"/>
        <v>22417853</v>
      </c>
      <c r="O391" s="177">
        <f t="shared" si="169"/>
        <v>0</v>
      </c>
      <c r="P391" s="177">
        <f t="shared" si="169"/>
        <v>0</v>
      </c>
      <c r="Q391" s="178"/>
      <c r="R391" s="178"/>
      <c r="S391" s="178"/>
      <c r="T391" s="178"/>
      <c r="U391" s="178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  <c r="BI391" s="144"/>
      <c r="BJ391" s="144"/>
      <c r="BK391" s="144"/>
      <c r="BL391" s="144"/>
      <c r="BM391" s="144"/>
      <c r="BN391" s="144"/>
      <c r="BO391" s="144"/>
      <c r="BP391" s="144"/>
      <c r="BQ391" s="144"/>
      <c r="BR391" s="144"/>
      <c r="BS391" s="144"/>
      <c r="BT391" s="144"/>
      <c r="BU391" s="144"/>
      <c r="BV391" s="144"/>
      <c r="BW391" s="144"/>
      <c r="BX391" s="144"/>
      <c r="BY391" s="144"/>
      <c r="BZ391" s="144"/>
      <c r="CA391" s="144"/>
      <c r="CB391" s="144"/>
      <c r="CC391" s="144"/>
      <c r="CD391" s="144"/>
      <c r="CE391" s="144"/>
      <c r="CF391" s="144"/>
      <c r="CG391" s="144"/>
      <c r="CH391" s="144"/>
      <c r="CI391" s="144"/>
      <c r="CJ391" s="144"/>
      <c r="CK391" s="144"/>
      <c r="CL391" s="144"/>
      <c r="CM391" s="144"/>
      <c r="CN391" s="144"/>
      <c r="CO391" s="144"/>
      <c r="CP391" s="144"/>
      <c r="CQ391" s="144"/>
      <c r="CR391" s="144"/>
      <c r="CS391" s="144"/>
      <c r="CT391" s="144"/>
      <c r="CU391" s="144"/>
      <c r="CV391" s="144"/>
      <c r="CW391" s="144"/>
      <c r="CX391" s="144"/>
      <c r="CY391" s="144"/>
      <c r="CZ391" s="144"/>
      <c r="DA391" s="144"/>
      <c r="DB391" s="144"/>
      <c r="DC391" s="144"/>
      <c r="DD391" s="144"/>
      <c r="DE391" s="144"/>
      <c r="DF391" s="144"/>
      <c r="DG391" s="144"/>
      <c r="DH391" s="144"/>
      <c r="DI391" s="144"/>
      <c r="DJ391" s="144"/>
      <c r="DK391" s="144"/>
      <c r="DL391" s="144"/>
      <c r="DM391" s="144"/>
      <c r="DN391" s="144"/>
      <c r="DO391" s="144"/>
      <c r="DP391" s="144"/>
      <c r="DQ391" s="144"/>
      <c r="DR391" s="144"/>
      <c r="DS391" s="144"/>
      <c r="DT391" s="144"/>
      <c r="DU391" s="144"/>
      <c r="DV391" s="144"/>
      <c r="DW391" s="144"/>
      <c r="DX391" s="144"/>
      <c r="DY391" s="144"/>
      <c r="DZ391" s="144"/>
      <c r="EA391" s="144"/>
      <c r="EB391" s="144"/>
      <c r="EC391" s="144"/>
      <c r="ED391" s="144"/>
      <c r="EE391" s="144"/>
      <c r="EF391" s="144"/>
      <c r="EG391" s="144"/>
      <c r="EH391" s="144"/>
      <c r="EI391" s="144"/>
      <c r="EJ391" s="144"/>
      <c r="EK391" s="144"/>
      <c r="EL391" s="144"/>
      <c r="EM391" s="144"/>
      <c r="EN391" s="144"/>
      <c r="EO391" s="144"/>
      <c r="EP391" s="144"/>
      <c r="EQ391" s="144"/>
      <c r="ER391" s="144"/>
      <c r="ES391" s="144"/>
      <c r="ET391" s="144"/>
      <c r="EU391" s="144"/>
      <c r="EV391" s="144"/>
      <c r="EW391" s="144"/>
      <c r="EX391" s="144"/>
      <c r="EY391" s="144"/>
      <c r="EZ391" s="144"/>
      <c r="FA391" s="144"/>
      <c r="FB391" s="144"/>
      <c r="FC391" s="144"/>
      <c r="FD391" s="144"/>
      <c r="FE391" s="144"/>
      <c r="FF391" s="144"/>
      <c r="FG391" s="144"/>
      <c r="FH391" s="144"/>
      <c r="FI391" s="144"/>
      <c r="FJ391" s="144"/>
      <c r="FK391" s="144"/>
      <c r="FL391" s="144"/>
      <c r="FM391" s="144"/>
      <c r="FN391" s="144"/>
      <c r="FO391" s="144"/>
      <c r="FP391" s="144"/>
      <c r="FQ391" s="144"/>
      <c r="FR391" s="144"/>
      <c r="FS391" s="144"/>
      <c r="FT391" s="144"/>
      <c r="FU391" s="144"/>
      <c r="FV391" s="144"/>
      <c r="FW391" s="144"/>
      <c r="FX391" s="144"/>
      <c r="FY391" s="144"/>
      <c r="FZ391" s="144"/>
      <c r="GA391" s="144"/>
      <c r="GB391" s="144"/>
      <c r="GC391" s="144"/>
      <c r="GD391" s="144"/>
      <c r="GE391" s="144"/>
      <c r="GF391" s="144"/>
      <c r="GG391" s="144"/>
      <c r="GH391" s="144"/>
      <c r="GI391" s="144"/>
      <c r="GJ391" s="144"/>
      <c r="GK391" s="144"/>
      <c r="GL391" s="144"/>
      <c r="GM391" s="144"/>
      <c r="GN391" s="144"/>
      <c r="GO391" s="144"/>
      <c r="GP391" s="144"/>
      <c r="GQ391" s="144"/>
      <c r="GR391" s="144"/>
      <c r="GS391" s="144"/>
      <c r="GT391" s="144"/>
      <c r="GU391" s="144"/>
      <c r="GV391" s="144"/>
      <c r="GW391" s="144"/>
      <c r="GX391" s="144"/>
      <c r="GY391" s="144"/>
      <c r="GZ391" s="144"/>
      <c r="HA391" s="144"/>
      <c r="HB391" s="144"/>
      <c r="HC391" s="144"/>
      <c r="HD391" s="144"/>
      <c r="HE391" s="144"/>
      <c r="HF391" s="144"/>
      <c r="HG391" s="144"/>
      <c r="HH391" s="144"/>
      <c r="HI391" s="144"/>
      <c r="HJ391" s="144"/>
      <c r="HK391" s="144"/>
      <c r="HL391" s="144"/>
      <c r="HM391" s="144"/>
      <c r="HN391" s="144"/>
      <c r="HO391" s="144"/>
      <c r="HP391" s="144"/>
      <c r="HQ391" s="144"/>
      <c r="HR391" s="144"/>
      <c r="HS391" s="144"/>
      <c r="HT391" s="144"/>
      <c r="HU391" s="144"/>
      <c r="HV391" s="144"/>
      <c r="HW391" s="144"/>
      <c r="HX391" s="144"/>
      <c r="HY391" s="144"/>
      <c r="HZ391" s="144"/>
      <c r="IA391" s="144"/>
      <c r="IB391" s="144"/>
      <c r="IC391" s="144"/>
      <c r="ID391" s="144"/>
      <c r="IE391" s="144"/>
      <c r="IF391" s="144"/>
      <c r="IG391" s="144"/>
      <c r="IH391" s="144"/>
      <c r="II391" s="144"/>
      <c r="IJ391" s="144"/>
      <c r="IK391" s="144"/>
      <c r="IL391" s="144"/>
      <c r="IM391" s="144"/>
      <c r="IN391" s="144"/>
      <c r="IO391" s="144"/>
      <c r="IP391" s="144"/>
      <c r="IQ391" s="144"/>
      <c r="IR391" s="144"/>
      <c r="IS391" s="144"/>
      <c r="IT391" s="144"/>
      <c r="IU391" s="144"/>
      <c r="IV391" s="144"/>
    </row>
    <row r="392" spans="1:256">
      <c r="A392" s="627">
        <v>92118</v>
      </c>
      <c r="B392" s="630" t="s">
        <v>290</v>
      </c>
      <c r="C392" s="174" t="s">
        <v>0</v>
      </c>
      <c r="D392" s="176">
        <f t="shared" si="160"/>
        <v>26525999</v>
      </c>
      <c r="E392" s="177">
        <f t="shared" si="161"/>
        <v>24550900</v>
      </c>
      <c r="F392" s="177">
        <f t="shared" si="162"/>
        <v>0</v>
      </c>
      <c r="G392" s="177">
        <v>0</v>
      </c>
      <c r="H392" s="177">
        <v>0</v>
      </c>
      <c r="I392" s="177">
        <v>24550900</v>
      </c>
      <c r="J392" s="177">
        <v>0</v>
      </c>
      <c r="K392" s="177">
        <v>0</v>
      </c>
      <c r="L392" s="177">
        <v>0</v>
      </c>
      <c r="M392" s="177">
        <f t="shared" si="163"/>
        <v>1975099</v>
      </c>
      <c r="N392" s="177">
        <v>1975099</v>
      </c>
      <c r="O392" s="177">
        <v>0</v>
      </c>
      <c r="P392" s="177">
        <v>0</v>
      </c>
      <c r="Q392" s="178"/>
      <c r="R392" s="178"/>
      <c r="S392" s="178"/>
      <c r="T392" s="178"/>
      <c r="U392" s="178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4"/>
      <c r="BJ392" s="144"/>
      <c r="BK392" s="144"/>
      <c r="BL392" s="144"/>
      <c r="BM392" s="144"/>
      <c r="BN392" s="144"/>
      <c r="BO392" s="144"/>
      <c r="BP392" s="144"/>
      <c r="BQ392" s="144"/>
      <c r="BR392" s="144"/>
      <c r="BS392" s="144"/>
      <c r="BT392" s="144"/>
      <c r="BU392" s="144"/>
      <c r="BV392" s="144"/>
      <c r="BW392" s="144"/>
      <c r="BX392" s="144"/>
      <c r="BY392" s="144"/>
      <c r="BZ392" s="144"/>
      <c r="CA392" s="144"/>
      <c r="CB392" s="144"/>
      <c r="CC392" s="144"/>
      <c r="CD392" s="144"/>
      <c r="CE392" s="144"/>
      <c r="CF392" s="144"/>
      <c r="CG392" s="144"/>
      <c r="CH392" s="144"/>
      <c r="CI392" s="144"/>
      <c r="CJ392" s="144"/>
      <c r="CK392" s="144"/>
      <c r="CL392" s="144"/>
      <c r="CM392" s="144"/>
      <c r="CN392" s="144"/>
      <c r="CO392" s="144"/>
      <c r="CP392" s="144"/>
      <c r="CQ392" s="144"/>
      <c r="CR392" s="144"/>
      <c r="CS392" s="144"/>
      <c r="CT392" s="144"/>
      <c r="CU392" s="144"/>
      <c r="CV392" s="144"/>
      <c r="CW392" s="144"/>
      <c r="CX392" s="144"/>
      <c r="CY392" s="144"/>
      <c r="CZ392" s="144"/>
      <c r="DA392" s="144"/>
      <c r="DB392" s="144"/>
      <c r="DC392" s="144"/>
      <c r="DD392" s="144"/>
      <c r="DE392" s="144"/>
      <c r="DF392" s="144"/>
      <c r="DG392" s="144"/>
      <c r="DH392" s="144"/>
      <c r="DI392" s="144"/>
      <c r="DJ392" s="144"/>
      <c r="DK392" s="144"/>
      <c r="DL392" s="144"/>
      <c r="DM392" s="144"/>
      <c r="DN392" s="144"/>
      <c r="DO392" s="144"/>
      <c r="DP392" s="144"/>
      <c r="DQ392" s="144"/>
      <c r="DR392" s="144"/>
      <c r="DS392" s="144"/>
      <c r="DT392" s="144"/>
      <c r="DU392" s="144"/>
      <c r="DV392" s="144"/>
      <c r="DW392" s="144"/>
      <c r="DX392" s="144"/>
      <c r="DY392" s="144"/>
      <c r="DZ392" s="144"/>
      <c r="EA392" s="144"/>
      <c r="EB392" s="144"/>
      <c r="EC392" s="144"/>
      <c r="ED392" s="144"/>
      <c r="EE392" s="144"/>
      <c r="EF392" s="144"/>
      <c r="EG392" s="144"/>
      <c r="EH392" s="144"/>
      <c r="EI392" s="144"/>
      <c r="EJ392" s="144"/>
      <c r="EK392" s="144"/>
      <c r="EL392" s="144"/>
      <c r="EM392" s="144"/>
      <c r="EN392" s="144"/>
      <c r="EO392" s="144"/>
      <c r="EP392" s="144"/>
      <c r="EQ392" s="144"/>
      <c r="ER392" s="144"/>
      <c r="ES392" s="144"/>
      <c r="ET392" s="144"/>
      <c r="EU392" s="144"/>
      <c r="EV392" s="144"/>
      <c r="EW392" s="144"/>
      <c r="EX392" s="144"/>
      <c r="EY392" s="144"/>
      <c r="EZ392" s="144"/>
      <c r="FA392" s="144"/>
      <c r="FB392" s="144"/>
      <c r="FC392" s="144"/>
      <c r="FD392" s="144"/>
      <c r="FE392" s="144"/>
      <c r="FF392" s="144"/>
      <c r="FG392" s="144"/>
      <c r="FH392" s="144"/>
      <c r="FI392" s="144"/>
      <c r="FJ392" s="144"/>
      <c r="FK392" s="144"/>
      <c r="FL392" s="144"/>
      <c r="FM392" s="144"/>
      <c r="FN392" s="144"/>
      <c r="FO392" s="144"/>
      <c r="FP392" s="144"/>
      <c r="FQ392" s="144"/>
      <c r="FR392" s="144"/>
      <c r="FS392" s="144"/>
      <c r="FT392" s="144"/>
      <c r="FU392" s="144"/>
      <c r="FV392" s="144"/>
      <c r="FW392" s="144"/>
      <c r="FX392" s="144"/>
      <c r="FY392" s="144"/>
      <c r="FZ392" s="144"/>
      <c r="GA392" s="144"/>
      <c r="GB392" s="144"/>
      <c r="GC392" s="144"/>
      <c r="GD392" s="144"/>
      <c r="GE392" s="144"/>
      <c r="GF392" s="144"/>
      <c r="GG392" s="144"/>
      <c r="GH392" s="144"/>
      <c r="GI392" s="144"/>
      <c r="GJ392" s="144"/>
      <c r="GK392" s="144"/>
      <c r="GL392" s="144"/>
      <c r="GM392" s="144"/>
      <c r="GN392" s="144"/>
      <c r="GO392" s="144"/>
      <c r="GP392" s="144"/>
      <c r="GQ392" s="144"/>
      <c r="GR392" s="144"/>
      <c r="GS392" s="144"/>
      <c r="GT392" s="144"/>
      <c r="GU392" s="144"/>
      <c r="GV392" s="144"/>
      <c r="GW392" s="144"/>
      <c r="GX392" s="144"/>
      <c r="GY392" s="144"/>
      <c r="GZ392" s="144"/>
      <c r="HA392" s="144"/>
      <c r="HB392" s="144"/>
      <c r="HC392" s="144"/>
      <c r="HD392" s="144"/>
      <c r="HE392" s="144"/>
      <c r="HF392" s="144"/>
      <c r="HG392" s="144"/>
      <c r="HH392" s="144"/>
      <c r="HI392" s="144"/>
      <c r="HJ392" s="144"/>
      <c r="HK392" s="144"/>
      <c r="HL392" s="144"/>
      <c r="HM392" s="144"/>
      <c r="HN392" s="144"/>
      <c r="HO392" s="144"/>
      <c r="HP392" s="144"/>
      <c r="HQ392" s="144"/>
      <c r="HR392" s="144"/>
      <c r="HS392" s="144"/>
      <c r="HT392" s="144"/>
      <c r="HU392" s="144"/>
      <c r="HV392" s="144"/>
      <c r="HW392" s="144"/>
      <c r="HX392" s="144"/>
      <c r="HY392" s="144"/>
      <c r="HZ392" s="144"/>
      <c r="IA392" s="144"/>
      <c r="IB392" s="144"/>
      <c r="IC392" s="144"/>
      <c r="ID392" s="144"/>
      <c r="IE392" s="144"/>
      <c r="IF392" s="144"/>
      <c r="IG392" s="144"/>
      <c r="IH392" s="144"/>
      <c r="II392" s="144"/>
      <c r="IJ392" s="144"/>
      <c r="IK392" s="144"/>
      <c r="IL392" s="144"/>
      <c r="IM392" s="144"/>
      <c r="IN392" s="144"/>
      <c r="IO392" s="144"/>
      <c r="IP392" s="144"/>
      <c r="IQ392" s="144"/>
      <c r="IR392" s="144"/>
      <c r="IS392" s="144"/>
      <c r="IT392" s="144"/>
      <c r="IU392" s="144"/>
      <c r="IV392" s="144"/>
    </row>
    <row r="393" spans="1:256">
      <c r="A393" s="628"/>
      <c r="B393" s="631"/>
      <c r="C393" s="174" t="s">
        <v>1</v>
      </c>
      <c r="D393" s="176">
        <f t="shared" si="160"/>
        <v>71800</v>
      </c>
      <c r="E393" s="177">
        <f t="shared" si="161"/>
        <v>3100</v>
      </c>
      <c r="F393" s="177">
        <f t="shared" si="162"/>
        <v>0</v>
      </c>
      <c r="G393" s="177"/>
      <c r="H393" s="177"/>
      <c r="I393" s="177">
        <v>3100</v>
      </c>
      <c r="J393" s="177"/>
      <c r="K393" s="177"/>
      <c r="L393" s="177"/>
      <c r="M393" s="177">
        <f t="shared" si="163"/>
        <v>68700</v>
      </c>
      <c r="N393" s="177">
        <v>68700</v>
      </c>
      <c r="O393" s="177"/>
      <c r="P393" s="177"/>
      <c r="Q393" s="178"/>
      <c r="R393" s="178"/>
      <c r="S393" s="178"/>
      <c r="T393" s="178"/>
      <c r="U393" s="178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  <c r="BI393" s="144"/>
      <c r="BJ393" s="144"/>
      <c r="BK393" s="144"/>
      <c r="BL393" s="144"/>
      <c r="BM393" s="144"/>
      <c r="BN393" s="144"/>
      <c r="BO393" s="144"/>
      <c r="BP393" s="144"/>
      <c r="BQ393" s="144"/>
      <c r="BR393" s="144"/>
      <c r="BS393" s="144"/>
      <c r="BT393" s="144"/>
      <c r="BU393" s="144"/>
      <c r="BV393" s="144"/>
      <c r="BW393" s="144"/>
      <c r="BX393" s="144"/>
      <c r="BY393" s="144"/>
      <c r="BZ393" s="144"/>
      <c r="CA393" s="144"/>
      <c r="CB393" s="144"/>
      <c r="CC393" s="144"/>
      <c r="CD393" s="144"/>
      <c r="CE393" s="144"/>
      <c r="CF393" s="144"/>
      <c r="CG393" s="144"/>
      <c r="CH393" s="144"/>
      <c r="CI393" s="144"/>
      <c r="CJ393" s="144"/>
      <c r="CK393" s="144"/>
      <c r="CL393" s="144"/>
      <c r="CM393" s="144"/>
      <c r="CN393" s="144"/>
      <c r="CO393" s="144"/>
      <c r="CP393" s="144"/>
      <c r="CQ393" s="144"/>
      <c r="CR393" s="144"/>
      <c r="CS393" s="144"/>
      <c r="CT393" s="144"/>
      <c r="CU393" s="144"/>
      <c r="CV393" s="144"/>
      <c r="CW393" s="144"/>
      <c r="CX393" s="144"/>
      <c r="CY393" s="144"/>
      <c r="CZ393" s="144"/>
      <c r="DA393" s="144"/>
      <c r="DB393" s="144"/>
      <c r="DC393" s="144"/>
      <c r="DD393" s="144"/>
      <c r="DE393" s="144"/>
      <c r="DF393" s="144"/>
      <c r="DG393" s="144"/>
      <c r="DH393" s="144"/>
      <c r="DI393" s="144"/>
      <c r="DJ393" s="144"/>
      <c r="DK393" s="144"/>
      <c r="DL393" s="144"/>
      <c r="DM393" s="144"/>
      <c r="DN393" s="144"/>
      <c r="DO393" s="144"/>
      <c r="DP393" s="144"/>
      <c r="DQ393" s="144"/>
      <c r="DR393" s="144"/>
      <c r="DS393" s="144"/>
      <c r="DT393" s="144"/>
      <c r="DU393" s="144"/>
      <c r="DV393" s="144"/>
      <c r="DW393" s="144"/>
      <c r="DX393" s="144"/>
      <c r="DY393" s="144"/>
      <c r="DZ393" s="144"/>
      <c r="EA393" s="144"/>
      <c r="EB393" s="144"/>
      <c r="EC393" s="144"/>
      <c r="ED393" s="144"/>
      <c r="EE393" s="144"/>
      <c r="EF393" s="144"/>
      <c r="EG393" s="144"/>
      <c r="EH393" s="144"/>
      <c r="EI393" s="144"/>
      <c r="EJ393" s="144"/>
      <c r="EK393" s="144"/>
      <c r="EL393" s="144"/>
      <c r="EM393" s="144"/>
      <c r="EN393" s="144"/>
      <c r="EO393" s="144"/>
      <c r="EP393" s="144"/>
      <c r="EQ393" s="144"/>
      <c r="ER393" s="144"/>
      <c r="ES393" s="144"/>
      <c r="ET393" s="144"/>
      <c r="EU393" s="144"/>
      <c r="EV393" s="144"/>
      <c r="EW393" s="144"/>
      <c r="EX393" s="144"/>
      <c r="EY393" s="144"/>
      <c r="EZ393" s="144"/>
      <c r="FA393" s="144"/>
      <c r="FB393" s="144"/>
      <c r="FC393" s="144"/>
      <c r="FD393" s="144"/>
      <c r="FE393" s="144"/>
      <c r="FF393" s="144"/>
      <c r="FG393" s="144"/>
      <c r="FH393" s="144"/>
      <c r="FI393" s="144"/>
      <c r="FJ393" s="144"/>
      <c r="FK393" s="144"/>
      <c r="FL393" s="144"/>
      <c r="FM393" s="144"/>
      <c r="FN393" s="144"/>
      <c r="FO393" s="144"/>
      <c r="FP393" s="144"/>
      <c r="FQ393" s="144"/>
      <c r="FR393" s="144"/>
      <c r="FS393" s="144"/>
      <c r="FT393" s="144"/>
      <c r="FU393" s="144"/>
      <c r="FV393" s="144"/>
      <c r="FW393" s="144"/>
      <c r="FX393" s="144"/>
      <c r="FY393" s="144"/>
      <c r="FZ393" s="144"/>
      <c r="GA393" s="144"/>
      <c r="GB393" s="144"/>
      <c r="GC393" s="144"/>
      <c r="GD393" s="144"/>
      <c r="GE393" s="144"/>
      <c r="GF393" s="144"/>
      <c r="GG393" s="144"/>
      <c r="GH393" s="144"/>
      <c r="GI393" s="144"/>
      <c r="GJ393" s="144"/>
      <c r="GK393" s="144"/>
      <c r="GL393" s="144"/>
      <c r="GM393" s="144"/>
      <c r="GN393" s="144"/>
      <c r="GO393" s="144"/>
      <c r="GP393" s="144"/>
      <c r="GQ393" s="144"/>
      <c r="GR393" s="144"/>
      <c r="GS393" s="144"/>
      <c r="GT393" s="144"/>
      <c r="GU393" s="144"/>
      <c r="GV393" s="144"/>
      <c r="GW393" s="144"/>
      <c r="GX393" s="144"/>
      <c r="GY393" s="144"/>
      <c r="GZ393" s="144"/>
      <c r="HA393" s="144"/>
      <c r="HB393" s="144"/>
      <c r="HC393" s="144"/>
      <c r="HD393" s="144"/>
      <c r="HE393" s="144"/>
      <c r="HF393" s="144"/>
      <c r="HG393" s="144"/>
      <c r="HH393" s="144"/>
      <c r="HI393" s="144"/>
      <c r="HJ393" s="144"/>
      <c r="HK393" s="144"/>
      <c r="HL393" s="144"/>
      <c r="HM393" s="144"/>
      <c r="HN393" s="144"/>
      <c r="HO393" s="144"/>
      <c r="HP393" s="144"/>
      <c r="HQ393" s="144"/>
      <c r="HR393" s="144"/>
      <c r="HS393" s="144"/>
      <c r="HT393" s="144"/>
      <c r="HU393" s="144"/>
      <c r="HV393" s="144"/>
      <c r="HW393" s="144"/>
      <c r="HX393" s="144"/>
      <c r="HY393" s="144"/>
      <c r="HZ393" s="144"/>
      <c r="IA393" s="144"/>
      <c r="IB393" s="144"/>
      <c r="IC393" s="144"/>
      <c r="ID393" s="144"/>
      <c r="IE393" s="144"/>
      <c r="IF393" s="144"/>
      <c r="IG393" s="144"/>
      <c r="IH393" s="144"/>
      <c r="II393" s="144"/>
      <c r="IJ393" s="144"/>
      <c r="IK393" s="144"/>
      <c r="IL393" s="144"/>
      <c r="IM393" s="144"/>
      <c r="IN393" s="144"/>
      <c r="IO393" s="144"/>
      <c r="IP393" s="144"/>
      <c r="IQ393" s="144"/>
      <c r="IR393" s="144"/>
      <c r="IS393" s="144"/>
      <c r="IT393" s="144"/>
      <c r="IU393" s="144"/>
      <c r="IV393" s="144"/>
    </row>
    <row r="394" spans="1:256">
      <c r="A394" s="629"/>
      <c r="B394" s="632"/>
      <c r="C394" s="174" t="s">
        <v>2</v>
      </c>
      <c r="D394" s="176">
        <f>D392+D393</f>
        <v>26597799</v>
      </c>
      <c r="E394" s="177">
        <f t="shared" ref="E394:P394" si="170">E392+E393</f>
        <v>24554000</v>
      </c>
      <c r="F394" s="177">
        <f t="shared" si="170"/>
        <v>0</v>
      </c>
      <c r="G394" s="177">
        <f t="shared" si="170"/>
        <v>0</v>
      </c>
      <c r="H394" s="177">
        <f t="shared" si="170"/>
        <v>0</v>
      </c>
      <c r="I394" s="177">
        <f t="shared" si="170"/>
        <v>24554000</v>
      </c>
      <c r="J394" s="177">
        <f t="shared" si="170"/>
        <v>0</v>
      </c>
      <c r="K394" s="177">
        <f t="shared" si="170"/>
        <v>0</v>
      </c>
      <c r="L394" s="177">
        <f t="shared" si="170"/>
        <v>0</v>
      </c>
      <c r="M394" s="177">
        <f t="shared" si="170"/>
        <v>2043799</v>
      </c>
      <c r="N394" s="177">
        <f t="shared" si="170"/>
        <v>2043799</v>
      </c>
      <c r="O394" s="177">
        <f t="shared" si="170"/>
        <v>0</v>
      </c>
      <c r="P394" s="177">
        <f t="shared" si="170"/>
        <v>0</v>
      </c>
      <c r="Q394" s="178"/>
      <c r="R394" s="178"/>
      <c r="S394" s="178"/>
      <c r="T394" s="178"/>
      <c r="U394" s="178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4"/>
      <c r="BJ394" s="144"/>
      <c r="BK394" s="144"/>
      <c r="BL394" s="144"/>
      <c r="BM394" s="144"/>
      <c r="BN394" s="144"/>
      <c r="BO394" s="144"/>
      <c r="BP394" s="144"/>
      <c r="BQ394" s="144"/>
      <c r="BR394" s="144"/>
      <c r="BS394" s="144"/>
      <c r="BT394" s="144"/>
      <c r="BU394" s="144"/>
      <c r="BV394" s="144"/>
      <c r="BW394" s="144"/>
      <c r="BX394" s="144"/>
      <c r="BY394" s="144"/>
      <c r="BZ394" s="144"/>
      <c r="CA394" s="144"/>
      <c r="CB394" s="144"/>
      <c r="CC394" s="144"/>
      <c r="CD394" s="144"/>
      <c r="CE394" s="144"/>
      <c r="CF394" s="144"/>
      <c r="CG394" s="144"/>
      <c r="CH394" s="144"/>
      <c r="CI394" s="144"/>
      <c r="CJ394" s="144"/>
      <c r="CK394" s="144"/>
      <c r="CL394" s="144"/>
      <c r="CM394" s="144"/>
      <c r="CN394" s="144"/>
      <c r="CO394" s="144"/>
      <c r="CP394" s="144"/>
      <c r="CQ394" s="144"/>
      <c r="CR394" s="144"/>
      <c r="CS394" s="144"/>
      <c r="CT394" s="144"/>
      <c r="CU394" s="144"/>
      <c r="CV394" s="144"/>
      <c r="CW394" s="144"/>
      <c r="CX394" s="144"/>
      <c r="CY394" s="144"/>
      <c r="CZ394" s="144"/>
      <c r="DA394" s="144"/>
      <c r="DB394" s="144"/>
      <c r="DC394" s="144"/>
      <c r="DD394" s="144"/>
      <c r="DE394" s="144"/>
      <c r="DF394" s="144"/>
      <c r="DG394" s="144"/>
      <c r="DH394" s="144"/>
      <c r="DI394" s="144"/>
      <c r="DJ394" s="144"/>
      <c r="DK394" s="144"/>
      <c r="DL394" s="144"/>
      <c r="DM394" s="144"/>
      <c r="DN394" s="144"/>
      <c r="DO394" s="144"/>
      <c r="DP394" s="144"/>
      <c r="DQ394" s="144"/>
      <c r="DR394" s="144"/>
      <c r="DS394" s="144"/>
      <c r="DT394" s="144"/>
      <c r="DU394" s="144"/>
      <c r="DV394" s="144"/>
      <c r="DW394" s="144"/>
      <c r="DX394" s="144"/>
      <c r="DY394" s="144"/>
      <c r="DZ394" s="144"/>
      <c r="EA394" s="144"/>
      <c r="EB394" s="144"/>
      <c r="EC394" s="144"/>
      <c r="ED394" s="144"/>
      <c r="EE394" s="144"/>
      <c r="EF394" s="144"/>
      <c r="EG394" s="144"/>
      <c r="EH394" s="144"/>
      <c r="EI394" s="144"/>
      <c r="EJ394" s="144"/>
      <c r="EK394" s="144"/>
      <c r="EL394" s="144"/>
      <c r="EM394" s="144"/>
      <c r="EN394" s="144"/>
      <c r="EO394" s="144"/>
      <c r="EP394" s="144"/>
      <c r="EQ394" s="144"/>
      <c r="ER394" s="144"/>
      <c r="ES394" s="144"/>
      <c r="ET394" s="144"/>
      <c r="EU394" s="144"/>
      <c r="EV394" s="144"/>
      <c r="EW394" s="144"/>
      <c r="EX394" s="144"/>
      <c r="EY394" s="144"/>
      <c r="EZ394" s="144"/>
      <c r="FA394" s="144"/>
      <c r="FB394" s="144"/>
      <c r="FC394" s="144"/>
      <c r="FD394" s="144"/>
      <c r="FE394" s="144"/>
      <c r="FF394" s="144"/>
      <c r="FG394" s="144"/>
      <c r="FH394" s="144"/>
      <c r="FI394" s="144"/>
      <c r="FJ394" s="144"/>
      <c r="FK394" s="144"/>
      <c r="FL394" s="144"/>
      <c r="FM394" s="144"/>
      <c r="FN394" s="144"/>
      <c r="FO394" s="144"/>
      <c r="FP394" s="144"/>
      <c r="FQ394" s="144"/>
      <c r="FR394" s="144"/>
      <c r="FS394" s="144"/>
      <c r="FT394" s="144"/>
      <c r="FU394" s="144"/>
      <c r="FV394" s="144"/>
      <c r="FW394" s="144"/>
      <c r="FX394" s="144"/>
      <c r="FY394" s="144"/>
      <c r="FZ394" s="144"/>
      <c r="GA394" s="144"/>
      <c r="GB394" s="144"/>
      <c r="GC394" s="144"/>
      <c r="GD394" s="144"/>
      <c r="GE394" s="144"/>
      <c r="GF394" s="144"/>
      <c r="GG394" s="144"/>
      <c r="GH394" s="144"/>
      <c r="GI394" s="144"/>
      <c r="GJ394" s="144"/>
      <c r="GK394" s="144"/>
      <c r="GL394" s="144"/>
      <c r="GM394" s="144"/>
      <c r="GN394" s="144"/>
      <c r="GO394" s="144"/>
      <c r="GP394" s="144"/>
      <c r="GQ394" s="144"/>
      <c r="GR394" s="144"/>
      <c r="GS394" s="144"/>
      <c r="GT394" s="144"/>
      <c r="GU394" s="144"/>
      <c r="GV394" s="144"/>
      <c r="GW394" s="144"/>
      <c r="GX394" s="144"/>
      <c r="GY394" s="144"/>
      <c r="GZ394" s="144"/>
      <c r="HA394" s="144"/>
      <c r="HB394" s="144"/>
      <c r="HC394" s="144"/>
      <c r="HD394" s="144"/>
      <c r="HE394" s="144"/>
      <c r="HF394" s="144"/>
      <c r="HG394" s="144"/>
      <c r="HH394" s="144"/>
      <c r="HI394" s="144"/>
      <c r="HJ394" s="144"/>
      <c r="HK394" s="144"/>
      <c r="HL394" s="144"/>
      <c r="HM394" s="144"/>
      <c r="HN394" s="144"/>
      <c r="HO394" s="144"/>
      <c r="HP394" s="144"/>
      <c r="HQ394" s="144"/>
      <c r="HR394" s="144"/>
      <c r="HS394" s="144"/>
      <c r="HT394" s="144"/>
      <c r="HU394" s="144"/>
      <c r="HV394" s="144"/>
      <c r="HW394" s="144"/>
      <c r="HX394" s="144"/>
      <c r="HY394" s="144"/>
      <c r="HZ394" s="144"/>
      <c r="IA394" s="144"/>
      <c r="IB394" s="144"/>
      <c r="IC394" s="144"/>
      <c r="ID394" s="144"/>
      <c r="IE394" s="144"/>
      <c r="IF394" s="144"/>
      <c r="IG394" s="144"/>
      <c r="IH394" s="144"/>
      <c r="II394" s="144"/>
      <c r="IJ394" s="144"/>
      <c r="IK394" s="144"/>
      <c r="IL394" s="144"/>
      <c r="IM394" s="144"/>
      <c r="IN394" s="144"/>
      <c r="IO394" s="144"/>
      <c r="IP394" s="144"/>
      <c r="IQ394" s="144"/>
      <c r="IR394" s="144"/>
      <c r="IS394" s="144"/>
      <c r="IT394" s="144"/>
      <c r="IU394" s="144"/>
      <c r="IV394" s="144"/>
    </row>
    <row r="395" spans="1:256" hidden="1">
      <c r="A395" s="627">
        <v>92120</v>
      </c>
      <c r="B395" s="630" t="s">
        <v>291</v>
      </c>
      <c r="C395" s="174" t="s">
        <v>0</v>
      </c>
      <c r="D395" s="176">
        <f t="shared" si="160"/>
        <v>2000000</v>
      </c>
      <c r="E395" s="177">
        <f t="shared" si="161"/>
        <v>2000000</v>
      </c>
      <c r="F395" s="177">
        <f t="shared" si="162"/>
        <v>155000</v>
      </c>
      <c r="G395" s="177">
        <v>55000</v>
      </c>
      <c r="H395" s="177">
        <v>100000</v>
      </c>
      <c r="I395" s="177">
        <v>1845000</v>
      </c>
      <c r="J395" s="177">
        <v>0</v>
      </c>
      <c r="K395" s="177">
        <v>0</v>
      </c>
      <c r="L395" s="177">
        <v>0</v>
      </c>
      <c r="M395" s="177">
        <f t="shared" si="163"/>
        <v>0</v>
      </c>
      <c r="N395" s="177">
        <v>0</v>
      </c>
      <c r="O395" s="177">
        <v>0</v>
      </c>
      <c r="P395" s="177">
        <v>0</v>
      </c>
      <c r="Q395" s="178"/>
      <c r="R395" s="178"/>
      <c r="S395" s="178"/>
      <c r="T395" s="178"/>
      <c r="U395" s="178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4"/>
      <c r="BJ395" s="144"/>
      <c r="BK395" s="144"/>
      <c r="BL395" s="144"/>
      <c r="BM395" s="144"/>
      <c r="BN395" s="144"/>
      <c r="BO395" s="144"/>
      <c r="BP395" s="144"/>
      <c r="BQ395" s="144"/>
      <c r="BR395" s="144"/>
      <c r="BS395" s="144"/>
      <c r="BT395" s="144"/>
      <c r="BU395" s="144"/>
      <c r="BV395" s="144"/>
      <c r="BW395" s="144"/>
      <c r="BX395" s="144"/>
      <c r="BY395" s="144"/>
      <c r="BZ395" s="144"/>
      <c r="CA395" s="144"/>
      <c r="CB395" s="144"/>
      <c r="CC395" s="144"/>
      <c r="CD395" s="144"/>
      <c r="CE395" s="144"/>
      <c r="CF395" s="144"/>
      <c r="CG395" s="144"/>
      <c r="CH395" s="144"/>
      <c r="CI395" s="144"/>
      <c r="CJ395" s="144"/>
      <c r="CK395" s="144"/>
      <c r="CL395" s="144"/>
      <c r="CM395" s="144"/>
      <c r="CN395" s="144"/>
      <c r="CO395" s="144"/>
      <c r="CP395" s="144"/>
      <c r="CQ395" s="144"/>
      <c r="CR395" s="144"/>
      <c r="CS395" s="144"/>
      <c r="CT395" s="144"/>
      <c r="CU395" s="144"/>
      <c r="CV395" s="144"/>
      <c r="CW395" s="144"/>
      <c r="CX395" s="144"/>
      <c r="CY395" s="144"/>
      <c r="CZ395" s="144"/>
      <c r="DA395" s="144"/>
      <c r="DB395" s="144"/>
      <c r="DC395" s="144"/>
      <c r="DD395" s="144"/>
      <c r="DE395" s="144"/>
      <c r="DF395" s="144"/>
      <c r="DG395" s="144"/>
      <c r="DH395" s="144"/>
      <c r="DI395" s="144"/>
      <c r="DJ395" s="144"/>
      <c r="DK395" s="144"/>
      <c r="DL395" s="144"/>
      <c r="DM395" s="144"/>
      <c r="DN395" s="144"/>
      <c r="DO395" s="144"/>
      <c r="DP395" s="144"/>
      <c r="DQ395" s="144"/>
      <c r="DR395" s="144"/>
      <c r="DS395" s="144"/>
      <c r="DT395" s="144"/>
      <c r="DU395" s="144"/>
      <c r="DV395" s="144"/>
      <c r="DW395" s="144"/>
      <c r="DX395" s="144"/>
      <c r="DY395" s="144"/>
      <c r="DZ395" s="144"/>
      <c r="EA395" s="144"/>
      <c r="EB395" s="144"/>
      <c r="EC395" s="144"/>
      <c r="ED395" s="144"/>
      <c r="EE395" s="144"/>
      <c r="EF395" s="144"/>
      <c r="EG395" s="144"/>
      <c r="EH395" s="144"/>
      <c r="EI395" s="144"/>
      <c r="EJ395" s="144"/>
      <c r="EK395" s="144"/>
      <c r="EL395" s="144"/>
      <c r="EM395" s="144"/>
      <c r="EN395" s="144"/>
      <c r="EO395" s="144"/>
      <c r="EP395" s="144"/>
      <c r="EQ395" s="144"/>
      <c r="ER395" s="144"/>
      <c r="ES395" s="144"/>
      <c r="ET395" s="144"/>
      <c r="EU395" s="144"/>
      <c r="EV395" s="144"/>
      <c r="EW395" s="144"/>
      <c r="EX395" s="144"/>
      <c r="EY395" s="144"/>
      <c r="EZ395" s="144"/>
      <c r="FA395" s="144"/>
      <c r="FB395" s="144"/>
      <c r="FC395" s="144"/>
      <c r="FD395" s="144"/>
      <c r="FE395" s="144"/>
      <c r="FF395" s="144"/>
      <c r="FG395" s="144"/>
      <c r="FH395" s="144"/>
      <c r="FI395" s="144"/>
      <c r="FJ395" s="144"/>
      <c r="FK395" s="144"/>
      <c r="FL395" s="144"/>
      <c r="FM395" s="144"/>
      <c r="FN395" s="144"/>
      <c r="FO395" s="144"/>
      <c r="FP395" s="144"/>
      <c r="FQ395" s="144"/>
      <c r="FR395" s="144"/>
      <c r="FS395" s="144"/>
      <c r="FT395" s="144"/>
      <c r="FU395" s="144"/>
      <c r="FV395" s="144"/>
      <c r="FW395" s="144"/>
      <c r="FX395" s="144"/>
      <c r="FY395" s="144"/>
      <c r="FZ395" s="144"/>
      <c r="GA395" s="144"/>
      <c r="GB395" s="144"/>
      <c r="GC395" s="144"/>
      <c r="GD395" s="144"/>
      <c r="GE395" s="144"/>
      <c r="GF395" s="144"/>
      <c r="GG395" s="144"/>
      <c r="GH395" s="144"/>
      <c r="GI395" s="144"/>
      <c r="GJ395" s="144"/>
      <c r="GK395" s="144"/>
      <c r="GL395" s="144"/>
      <c r="GM395" s="144"/>
      <c r="GN395" s="144"/>
      <c r="GO395" s="144"/>
      <c r="GP395" s="144"/>
      <c r="GQ395" s="144"/>
      <c r="GR395" s="144"/>
      <c r="GS395" s="144"/>
      <c r="GT395" s="144"/>
      <c r="GU395" s="144"/>
      <c r="GV395" s="144"/>
      <c r="GW395" s="144"/>
      <c r="GX395" s="144"/>
      <c r="GY395" s="144"/>
      <c r="GZ395" s="144"/>
      <c r="HA395" s="144"/>
      <c r="HB395" s="144"/>
      <c r="HC395" s="144"/>
      <c r="HD395" s="144"/>
      <c r="HE395" s="144"/>
      <c r="HF395" s="144"/>
      <c r="HG395" s="144"/>
      <c r="HH395" s="144"/>
      <c r="HI395" s="144"/>
      <c r="HJ395" s="144"/>
      <c r="HK395" s="144"/>
      <c r="HL395" s="144"/>
      <c r="HM395" s="144"/>
      <c r="HN395" s="144"/>
      <c r="HO395" s="144"/>
      <c r="HP395" s="144"/>
      <c r="HQ395" s="144"/>
      <c r="HR395" s="144"/>
      <c r="HS395" s="144"/>
      <c r="HT395" s="144"/>
      <c r="HU395" s="144"/>
      <c r="HV395" s="144"/>
      <c r="HW395" s="144"/>
      <c r="HX395" s="144"/>
      <c r="HY395" s="144"/>
      <c r="HZ395" s="144"/>
      <c r="IA395" s="144"/>
      <c r="IB395" s="144"/>
      <c r="IC395" s="144"/>
      <c r="ID395" s="144"/>
      <c r="IE395" s="144"/>
      <c r="IF395" s="144"/>
      <c r="IG395" s="144"/>
      <c r="IH395" s="144"/>
      <c r="II395" s="144"/>
      <c r="IJ395" s="144"/>
      <c r="IK395" s="144"/>
      <c r="IL395" s="144"/>
      <c r="IM395" s="144"/>
      <c r="IN395" s="144"/>
      <c r="IO395" s="144"/>
      <c r="IP395" s="144"/>
      <c r="IQ395" s="144"/>
      <c r="IR395" s="144"/>
      <c r="IS395" s="144"/>
      <c r="IT395" s="144"/>
      <c r="IU395" s="144"/>
      <c r="IV395" s="144"/>
    </row>
    <row r="396" spans="1:256" hidden="1">
      <c r="A396" s="628"/>
      <c r="B396" s="631"/>
      <c r="C396" s="174" t="s">
        <v>1</v>
      </c>
      <c r="D396" s="176">
        <f t="shared" si="160"/>
        <v>0</v>
      </c>
      <c r="E396" s="177">
        <f t="shared" si="161"/>
        <v>0</v>
      </c>
      <c r="F396" s="177">
        <f t="shared" si="162"/>
        <v>0</v>
      </c>
      <c r="G396" s="177"/>
      <c r="H396" s="177"/>
      <c r="I396" s="177"/>
      <c r="J396" s="177"/>
      <c r="K396" s="177"/>
      <c r="L396" s="177"/>
      <c r="M396" s="177">
        <f t="shared" si="163"/>
        <v>0</v>
      </c>
      <c r="N396" s="177"/>
      <c r="O396" s="177"/>
      <c r="P396" s="177"/>
      <c r="Q396" s="178"/>
      <c r="R396" s="178"/>
      <c r="S396" s="178"/>
      <c r="T396" s="178"/>
      <c r="U396" s="178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  <c r="BI396" s="144"/>
      <c r="BJ396" s="144"/>
      <c r="BK396" s="144"/>
      <c r="BL396" s="144"/>
      <c r="BM396" s="144"/>
      <c r="BN396" s="144"/>
      <c r="BO396" s="144"/>
      <c r="BP396" s="144"/>
      <c r="BQ396" s="144"/>
      <c r="BR396" s="144"/>
      <c r="BS396" s="144"/>
      <c r="BT396" s="144"/>
      <c r="BU396" s="144"/>
      <c r="BV396" s="144"/>
      <c r="BW396" s="144"/>
      <c r="BX396" s="144"/>
      <c r="BY396" s="144"/>
      <c r="BZ396" s="144"/>
      <c r="CA396" s="144"/>
      <c r="CB396" s="144"/>
      <c r="CC396" s="144"/>
      <c r="CD396" s="144"/>
      <c r="CE396" s="144"/>
      <c r="CF396" s="144"/>
      <c r="CG396" s="144"/>
      <c r="CH396" s="144"/>
      <c r="CI396" s="144"/>
      <c r="CJ396" s="144"/>
      <c r="CK396" s="144"/>
      <c r="CL396" s="144"/>
      <c r="CM396" s="144"/>
      <c r="CN396" s="144"/>
      <c r="CO396" s="144"/>
      <c r="CP396" s="144"/>
      <c r="CQ396" s="144"/>
      <c r="CR396" s="144"/>
      <c r="CS396" s="144"/>
      <c r="CT396" s="144"/>
      <c r="CU396" s="144"/>
      <c r="CV396" s="144"/>
      <c r="CW396" s="144"/>
      <c r="CX396" s="144"/>
      <c r="CY396" s="144"/>
      <c r="CZ396" s="144"/>
      <c r="DA396" s="144"/>
      <c r="DB396" s="144"/>
      <c r="DC396" s="144"/>
      <c r="DD396" s="144"/>
      <c r="DE396" s="144"/>
      <c r="DF396" s="144"/>
      <c r="DG396" s="144"/>
      <c r="DH396" s="144"/>
      <c r="DI396" s="144"/>
      <c r="DJ396" s="144"/>
      <c r="DK396" s="144"/>
      <c r="DL396" s="144"/>
      <c r="DM396" s="144"/>
      <c r="DN396" s="144"/>
      <c r="DO396" s="144"/>
      <c r="DP396" s="144"/>
      <c r="DQ396" s="144"/>
      <c r="DR396" s="144"/>
      <c r="DS396" s="144"/>
      <c r="DT396" s="144"/>
      <c r="DU396" s="144"/>
      <c r="DV396" s="144"/>
      <c r="DW396" s="144"/>
      <c r="DX396" s="144"/>
      <c r="DY396" s="144"/>
      <c r="DZ396" s="144"/>
      <c r="EA396" s="144"/>
      <c r="EB396" s="144"/>
      <c r="EC396" s="144"/>
      <c r="ED396" s="144"/>
      <c r="EE396" s="144"/>
      <c r="EF396" s="144"/>
      <c r="EG396" s="144"/>
      <c r="EH396" s="144"/>
      <c r="EI396" s="144"/>
      <c r="EJ396" s="144"/>
      <c r="EK396" s="144"/>
      <c r="EL396" s="144"/>
      <c r="EM396" s="144"/>
      <c r="EN396" s="144"/>
      <c r="EO396" s="144"/>
      <c r="EP396" s="144"/>
      <c r="EQ396" s="144"/>
      <c r="ER396" s="144"/>
      <c r="ES396" s="144"/>
      <c r="ET396" s="144"/>
      <c r="EU396" s="144"/>
      <c r="EV396" s="144"/>
      <c r="EW396" s="144"/>
      <c r="EX396" s="144"/>
      <c r="EY396" s="144"/>
      <c r="EZ396" s="144"/>
      <c r="FA396" s="144"/>
      <c r="FB396" s="144"/>
      <c r="FC396" s="144"/>
      <c r="FD396" s="144"/>
      <c r="FE396" s="144"/>
      <c r="FF396" s="144"/>
      <c r="FG396" s="144"/>
      <c r="FH396" s="144"/>
      <c r="FI396" s="144"/>
      <c r="FJ396" s="144"/>
      <c r="FK396" s="144"/>
      <c r="FL396" s="144"/>
      <c r="FM396" s="144"/>
      <c r="FN396" s="144"/>
      <c r="FO396" s="144"/>
      <c r="FP396" s="144"/>
      <c r="FQ396" s="144"/>
      <c r="FR396" s="144"/>
      <c r="FS396" s="144"/>
      <c r="FT396" s="144"/>
      <c r="FU396" s="144"/>
      <c r="FV396" s="144"/>
      <c r="FW396" s="144"/>
      <c r="FX396" s="144"/>
      <c r="FY396" s="144"/>
      <c r="FZ396" s="144"/>
      <c r="GA396" s="144"/>
      <c r="GB396" s="144"/>
      <c r="GC396" s="144"/>
      <c r="GD396" s="144"/>
      <c r="GE396" s="144"/>
      <c r="GF396" s="144"/>
      <c r="GG396" s="144"/>
      <c r="GH396" s="144"/>
      <c r="GI396" s="144"/>
      <c r="GJ396" s="144"/>
      <c r="GK396" s="144"/>
      <c r="GL396" s="144"/>
      <c r="GM396" s="144"/>
      <c r="GN396" s="144"/>
      <c r="GO396" s="144"/>
      <c r="GP396" s="144"/>
      <c r="GQ396" s="144"/>
      <c r="GR396" s="144"/>
      <c r="GS396" s="144"/>
      <c r="GT396" s="144"/>
      <c r="GU396" s="144"/>
      <c r="GV396" s="144"/>
      <c r="GW396" s="144"/>
      <c r="GX396" s="144"/>
      <c r="GY396" s="144"/>
      <c r="GZ396" s="144"/>
      <c r="HA396" s="144"/>
      <c r="HB396" s="144"/>
      <c r="HC396" s="144"/>
      <c r="HD396" s="144"/>
      <c r="HE396" s="144"/>
      <c r="HF396" s="144"/>
      <c r="HG396" s="144"/>
      <c r="HH396" s="144"/>
      <c r="HI396" s="144"/>
      <c r="HJ396" s="144"/>
      <c r="HK396" s="144"/>
      <c r="HL396" s="144"/>
      <c r="HM396" s="144"/>
      <c r="HN396" s="144"/>
      <c r="HO396" s="144"/>
      <c r="HP396" s="144"/>
      <c r="HQ396" s="144"/>
      <c r="HR396" s="144"/>
      <c r="HS396" s="144"/>
      <c r="HT396" s="144"/>
      <c r="HU396" s="144"/>
      <c r="HV396" s="144"/>
      <c r="HW396" s="144"/>
      <c r="HX396" s="144"/>
      <c r="HY396" s="144"/>
      <c r="HZ396" s="144"/>
      <c r="IA396" s="144"/>
      <c r="IB396" s="144"/>
      <c r="IC396" s="144"/>
      <c r="ID396" s="144"/>
      <c r="IE396" s="144"/>
      <c r="IF396" s="144"/>
      <c r="IG396" s="144"/>
      <c r="IH396" s="144"/>
      <c r="II396" s="144"/>
      <c r="IJ396" s="144"/>
      <c r="IK396" s="144"/>
      <c r="IL396" s="144"/>
      <c r="IM396" s="144"/>
      <c r="IN396" s="144"/>
      <c r="IO396" s="144"/>
      <c r="IP396" s="144"/>
      <c r="IQ396" s="144"/>
      <c r="IR396" s="144"/>
      <c r="IS396" s="144"/>
      <c r="IT396" s="144"/>
      <c r="IU396" s="144"/>
      <c r="IV396" s="144"/>
    </row>
    <row r="397" spans="1:256" hidden="1">
      <c r="A397" s="629"/>
      <c r="B397" s="632"/>
      <c r="C397" s="174" t="s">
        <v>2</v>
      </c>
      <c r="D397" s="176">
        <f>D395+D396</f>
        <v>2000000</v>
      </c>
      <c r="E397" s="177">
        <f t="shared" ref="E397:P397" si="171">E395+E396</f>
        <v>2000000</v>
      </c>
      <c r="F397" s="177">
        <f t="shared" si="171"/>
        <v>155000</v>
      </c>
      <c r="G397" s="177">
        <f t="shared" si="171"/>
        <v>55000</v>
      </c>
      <c r="H397" s="177">
        <f t="shared" si="171"/>
        <v>100000</v>
      </c>
      <c r="I397" s="177">
        <f t="shared" si="171"/>
        <v>1845000</v>
      </c>
      <c r="J397" s="177">
        <f t="shared" si="171"/>
        <v>0</v>
      </c>
      <c r="K397" s="177">
        <f t="shared" si="171"/>
        <v>0</v>
      </c>
      <c r="L397" s="177">
        <f t="shared" si="171"/>
        <v>0</v>
      </c>
      <c r="M397" s="177">
        <f t="shared" si="171"/>
        <v>0</v>
      </c>
      <c r="N397" s="177">
        <f t="shared" si="171"/>
        <v>0</v>
      </c>
      <c r="O397" s="177">
        <f t="shared" si="171"/>
        <v>0</v>
      </c>
      <c r="P397" s="177">
        <f t="shared" si="171"/>
        <v>0</v>
      </c>
      <c r="Q397" s="178"/>
      <c r="R397" s="178"/>
      <c r="S397" s="178"/>
      <c r="T397" s="178"/>
      <c r="U397" s="178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4"/>
      <c r="BJ397" s="144"/>
      <c r="BK397" s="144"/>
      <c r="BL397" s="144"/>
      <c r="BM397" s="144"/>
      <c r="BN397" s="144"/>
      <c r="BO397" s="144"/>
      <c r="BP397" s="144"/>
      <c r="BQ397" s="144"/>
      <c r="BR397" s="144"/>
      <c r="BS397" s="144"/>
      <c r="BT397" s="144"/>
      <c r="BU397" s="144"/>
      <c r="BV397" s="144"/>
      <c r="BW397" s="144"/>
      <c r="BX397" s="144"/>
      <c r="BY397" s="144"/>
      <c r="BZ397" s="144"/>
      <c r="CA397" s="144"/>
      <c r="CB397" s="144"/>
      <c r="CC397" s="144"/>
      <c r="CD397" s="144"/>
      <c r="CE397" s="144"/>
      <c r="CF397" s="144"/>
      <c r="CG397" s="144"/>
      <c r="CH397" s="144"/>
      <c r="CI397" s="144"/>
      <c r="CJ397" s="144"/>
      <c r="CK397" s="144"/>
      <c r="CL397" s="144"/>
      <c r="CM397" s="144"/>
      <c r="CN397" s="144"/>
      <c r="CO397" s="144"/>
      <c r="CP397" s="144"/>
      <c r="CQ397" s="144"/>
      <c r="CR397" s="144"/>
      <c r="CS397" s="144"/>
      <c r="CT397" s="144"/>
      <c r="CU397" s="144"/>
      <c r="CV397" s="144"/>
      <c r="CW397" s="144"/>
      <c r="CX397" s="144"/>
      <c r="CY397" s="144"/>
      <c r="CZ397" s="144"/>
      <c r="DA397" s="144"/>
      <c r="DB397" s="144"/>
      <c r="DC397" s="144"/>
      <c r="DD397" s="144"/>
      <c r="DE397" s="144"/>
      <c r="DF397" s="144"/>
      <c r="DG397" s="144"/>
      <c r="DH397" s="144"/>
      <c r="DI397" s="144"/>
      <c r="DJ397" s="144"/>
      <c r="DK397" s="144"/>
      <c r="DL397" s="144"/>
      <c r="DM397" s="144"/>
      <c r="DN397" s="144"/>
      <c r="DO397" s="144"/>
      <c r="DP397" s="144"/>
      <c r="DQ397" s="144"/>
      <c r="DR397" s="144"/>
      <c r="DS397" s="144"/>
      <c r="DT397" s="144"/>
      <c r="DU397" s="144"/>
      <c r="DV397" s="144"/>
      <c r="DW397" s="144"/>
      <c r="DX397" s="144"/>
      <c r="DY397" s="144"/>
      <c r="DZ397" s="144"/>
      <c r="EA397" s="144"/>
      <c r="EB397" s="144"/>
      <c r="EC397" s="144"/>
      <c r="ED397" s="144"/>
      <c r="EE397" s="144"/>
      <c r="EF397" s="144"/>
      <c r="EG397" s="144"/>
      <c r="EH397" s="144"/>
      <c r="EI397" s="144"/>
      <c r="EJ397" s="144"/>
      <c r="EK397" s="144"/>
      <c r="EL397" s="144"/>
      <c r="EM397" s="144"/>
      <c r="EN397" s="144"/>
      <c r="EO397" s="144"/>
      <c r="EP397" s="144"/>
      <c r="EQ397" s="144"/>
      <c r="ER397" s="144"/>
      <c r="ES397" s="144"/>
      <c r="ET397" s="144"/>
      <c r="EU397" s="144"/>
      <c r="EV397" s="144"/>
      <c r="EW397" s="144"/>
      <c r="EX397" s="144"/>
      <c r="EY397" s="144"/>
      <c r="EZ397" s="144"/>
      <c r="FA397" s="144"/>
      <c r="FB397" s="144"/>
      <c r="FC397" s="144"/>
      <c r="FD397" s="144"/>
      <c r="FE397" s="144"/>
      <c r="FF397" s="144"/>
      <c r="FG397" s="144"/>
      <c r="FH397" s="144"/>
      <c r="FI397" s="144"/>
      <c r="FJ397" s="144"/>
      <c r="FK397" s="144"/>
      <c r="FL397" s="144"/>
      <c r="FM397" s="144"/>
      <c r="FN397" s="144"/>
      <c r="FO397" s="144"/>
      <c r="FP397" s="144"/>
      <c r="FQ397" s="144"/>
      <c r="FR397" s="144"/>
      <c r="FS397" s="144"/>
      <c r="FT397" s="144"/>
      <c r="FU397" s="144"/>
      <c r="FV397" s="144"/>
      <c r="FW397" s="144"/>
      <c r="FX397" s="144"/>
      <c r="FY397" s="144"/>
      <c r="FZ397" s="144"/>
      <c r="GA397" s="144"/>
      <c r="GB397" s="144"/>
      <c r="GC397" s="144"/>
      <c r="GD397" s="144"/>
      <c r="GE397" s="144"/>
      <c r="GF397" s="144"/>
      <c r="GG397" s="144"/>
      <c r="GH397" s="144"/>
      <c r="GI397" s="144"/>
      <c r="GJ397" s="144"/>
      <c r="GK397" s="144"/>
      <c r="GL397" s="144"/>
      <c r="GM397" s="144"/>
      <c r="GN397" s="144"/>
      <c r="GO397" s="144"/>
      <c r="GP397" s="144"/>
      <c r="GQ397" s="144"/>
      <c r="GR397" s="144"/>
      <c r="GS397" s="144"/>
      <c r="GT397" s="144"/>
      <c r="GU397" s="144"/>
      <c r="GV397" s="144"/>
      <c r="GW397" s="144"/>
      <c r="GX397" s="144"/>
      <c r="GY397" s="144"/>
      <c r="GZ397" s="144"/>
      <c r="HA397" s="144"/>
      <c r="HB397" s="144"/>
      <c r="HC397" s="144"/>
      <c r="HD397" s="144"/>
      <c r="HE397" s="144"/>
      <c r="HF397" s="144"/>
      <c r="HG397" s="144"/>
      <c r="HH397" s="144"/>
      <c r="HI397" s="144"/>
      <c r="HJ397" s="144"/>
      <c r="HK397" s="144"/>
      <c r="HL397" s="144"/>
      <c r="HM397" s="144"/>
      <c r="HN397" s="144"/>
      <c r="HO397" s="144"/>
      <c r="HP397" s="144"/>
      <c r="HQ397" s="144"/>
      <c r="HR397" s="144"/>
      <c r="HS397" s="144"/>
      <c r="HT397" s="144"/>
      <c r="HU397" s="144"/>
      <c r="HV397" s="144"/>
      <c r="HW397" s="144"/>
      <c r="HX397" s="144"/>
      <c r="HY397" s="144"/>
      <c r="HZ397" s="144"/>
      <c r="IA397" s="144"/>
      <c r="IB397" s="144"/>
      <c r="IC397" s="144"/>
      <c r="ID397" s="144"/>
      <c r="IE397" s="144"/>
      <c r="IF397" s="144"/>
      <c r="IG397" s="144"/>
      <c r="IH397" s="144"/>
      <c r="II397" s="144"/>
      <c r="IJ397" s="144"/>
      <c r="IK397" s="144"/>
      <c r="IL397" s="144"/>
      <c r="IM397" s="144"/>
      <c r="IN397" s="144"/>
      <c r="IO397" s="144"/>
      <c r="IP397" s="144"/>
      <c r="IQ397" s="144"/>
      <c r="IR397" s="144"/>
      <c r="IS397" s="144"/>
      <c r="IT397" s="144"/>
      <c r="IU397" s="144"/>
      <c r="IV397" s="144"/>
    </row>
    <row r="398" spans="1:256">
      <c r="A398" s="627">
        <v>92195</v>
      </c>
      <c r="B398" s="630" t="s">
        <v>103</v>
      </c>
      <c r="C398" s="174" t="s">
        <v>0</v>
      </c>
      <c r="D398" s="176">
        <f t="shared" si="160"/>
        <v>14790333</v>
      </c>
      <c r="E398" s="177">
        <f t="shared" si="161"/>
        <v>14310333</v>
      </c>
      <c r="F398" s="177">
        <f t="shared" si="162"/>
        <v>7870000</v>
      </c>
      <c r="G398" s="177">
        <v>99000</v>
      </c>
      <c r="H398" s="177">
        <f>14120000-6349000</f>
        <v>7771000</v>
      </c>
      <c r="I398" s="177">
        <v>5800000</v>
      </c>
      <c r="J398" s="177">
        <v>450000</v>
      </c>
      <c r="K398" s="177">
        <v>190333</v>
      </c>
      <c r="L398" s="177">
        <v>0</v>
      </c>
      <c r="M398" s="177">
        <f t="shared" si="163"/>
        <v>480000</v>
      </c>
      <c r="N398" s="177">
        <v>480000</v>
      </c>
      <c r="O398" s="177">
        <v>0</v>
      </c>
      <c r="P398" s="177">
        <v>0</v>
      </c>
      <c r="Q398" s="178"/>
      <c r="R398" s="178"/>
      <c r="S398" s="178"/>
      <c r="T398" s="178"/>
      <c r="U398" s="178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4"/>
      <c r="BJ398" s="144"/>
      <c r="BK398" s="144"/>
      <c r="BL398" s="144"/>
      <c r="BM398" s="144"/>
      <c r="BN398" s="144"/>
      <c r="BO398" s="144"/>
      <c r="BP398" s="144"/>
      <c r="BQ398" s="144"/>
      <c r="BR398" s="144"/>
      <c r="BS398" s="144"/>
      <c r="BT398" s="144"/>
      <c r="BU398" s="144"/>
      <c r="BV398" s="144"/>
      <c r="BW398" s="144"/>
      <c r="BX398" s="144"/>
      <c r="BY398" s="144"/>
      <c r="BZ398" s="144"/>
      <c r="CA398" s="144"/>
      <c r="CB398" s="144"/>
      <c r="CC398" s="144"/>
      <c r="CD398" s="144"/>
      <c r="CE398" s="144"/>
      <c r="CF398" s="144"/>
      <c r="CG398" s="144"/>
      <c r="CH398" s="144"/>
      <c r="CI398" s="144"/>
      <c r="CJ398" s="144"/>
      <c r="CK398" s="144"/>
      <c r="CL398" s="144"/>
      <c r="CM398" s="144"/>
      <c r="CN398" s="144"/>
      <c r="CO398" s="144"/>
      <c r="CP398" s="144"/>
      <c r="CQ398" s="144"/>
      <c r="CR398" s="144"/>
      <c r="CS398" s="144"/>
      <c r="CT398" s="144"/>
      <c r="CU398" s="144"/>
      <c r="CV398" s="144"/>
      <c r="CW398" s="144"/>
      <c r="CX398" s="144"/>
      <c r="CY398" s="144"/>
      <c r="CZ398" s="144"/>
      <c r="DA398" s="144"/>
      <c r="DB398" s="144"/>
      <c r="DC398" s="144"/>
      <c r="DD398" s="144"/>
      <c r="DE398" s="144"/>
      <c r="DF398" s="144"/>
      <c r="DG398" s="144"/>
      <c r="DH398" s="144"/>
      <c r="DI398" s="144"/>
      <c r="DJ398" s="144"/>
      <c r="DK398" s="144"/>
      <c r="DL398" s="144"/>
      <c r="DM398" s="144"/>
      <c r="DN398" s="144"/>
      <c r="DO398" s="144"/>
      <c r="DP398" s="144"/>
      <c r="DQ398" s="144"/>
      <c r="DR398" s="144"/>
      <c r="DS398" s="144"/>
      <c r="DT398" s="144"/>
      <c r="DU398" s="144"/>
      <c r="DV398" s="144"/>
      <c r="DW398" s="144"/>
      <c r="DX398" s="144"/>
      <c r="DY398" s="144"/>
      <c r="DZ398" s="144"/>
      <c r="EA398" s="144"/>
      <c r="EB398" s="144"/>
      <c r="EC398" s="144"/>
      <c r="ED398" s="144"/>
      <c r="EE398" s="144"/>
      <c r="EF398" s="144"/>
      <c r="EG398" s="144"/>
      <c r="EH398" s="144"/>
      <c r="EI398" s="144"/>
      <c r="EJ398" s="144"/>
      <c r="EK398" s="144"/>
      <c r="EL398" s="144"/>
      <c r="EM398" s="144"/>
      <c r="EN398" s="144"/>
      <c r="EO398" s="144"/>
      <c r="EP398" s="144"/>
      <c r="EQ398" s="144"/>
      <c r="ER398" s="144"/>
      <c r="ES398" s="144"/>
      <c r="ET398" s="144"/>
      <c r="EU398" s="144"/>
      <c r="EV398" s="144"/>
      <c r="EW398" s="144"/>
      <c r="EX398" s="144"/>
      <c r="EY398" s="144"/>
      <c r="EZ398" s="144"/>
      <c r="FA398" s="144"/>
      <c r="FB398" s="144"/>
      <c r="FC398" s="144"/>
      <c r="FD398" s="144"/>
      <c r="FE398" s="144"/>
      <c r="FF398" s="144"/>
      <c r="FG398" s="144"/>
      <c r="FH398" s="144"/>
      <c r="FI398" s="144"/>
      <c r="FJ398" s="144"/>
      <c r="FK398" s="144"/>
      <c r="FL398" s="144"/>
      <c r="FM398" s="144"/>
      <c r="FN398" s="144"/>
      <c r="FO398" s="144"/>
      <c r="FP398" s="144"/>
      <c r="FQ398" s="144"/>
      <c r="FR398" s="144"/>
      <c r="FS398" s="144"/>
      <c r="FT398" s="144"/>
      <c r="FU398" s="144"/>
      <c r="FV398" s="144"/>
      <c r="FW398" s="144"/>
      <c r="FX398" s="144"/>
      <c r="FY398" s="144"/>
      <c r="FZ398" s="144"/>
      <c r="GA398" s="144"/>
      <c r="GB398" s="144"/>
      <c r="GC398" s="144"/>
      <c r="GD398" s="144"/>
      <c r="GE398" s="144"/>
      <c r="GF398" s="144"/>
      <c r="GG398" s="144"/>
      <c r="GH398" s="144"/>
      <c r="GI398" s="144"/>
      <c r="GJ398" s="144"/>
      <c r="GK398" s="144"/>
      <c r="GL398" s="144"/>
      <c r="GM398" s="144"/>
      <c r="GN398" s="144"/>
      <c r="GO398" s="144"/>
      <c r="GP398" s="144"/>
      <c r="GQ398" s="144"/>
      <c r="GR398" s="144"/>
      <c r="GS398" s="144"/>
      <c r="GT398" s="144"/>
      <c r="GU398" s="144"/>
      <c r="GV398" s="144"/>
      <c r="GW398" s="144"/>
      <c r="GX398" s="144"/>
      <c r="GY398" s="144"/>
      <c r="GZ398" s="144"/>
      <c r="HA398" s="144"/>
      <c r="HB398" s="144"/>
      <c r="HC398" s="144"/>
      <c r="HD398" s="144"/>
      <c r="HE398" s="144"/>
      <c r="HF398" s="144"/>
      <c r="HG398" s="144"/>
      <c r="HH398" s="144"/>
      <c r="HI398" s="144"/>
      <c r="HJ398" s="144"/>
      <c r="HK398" s="144"/>
      <c r="HL398" s="144"/>
      <c r="HM398" s="144"/>
      <c r="HN398" s="144"/>
      <c r="HO398" s="144"/>
      <c r="HP398" s="144"/>
      <c r="HQ398" s="144"/>
      <c r="HR398" s="144"/>
      <c r="HS398" s="144"/>
      <c r="HT398" s="144"/>
      <c r="HU398" s="144"/>
      <c r="HV398" s="144"/>
      <c r="HW398" s="144"/>
      <c r="HX398" s="144"/>
      <c r="HY398" s="144"/>
      <c r="HZ398" s="144"/>
      <c r="IA398" s="144"/>
      <c r="IB398" s="144"/>
      <c r="IC398" s="144"/>
      <c r="ID398" s="144"/>
      <c r="IE398" s="144"/>
      <c r="IF398" s="144"/>
      <c r="IG398" s="144"/>
      <c r="IH398" s="144"/>
      <c r="II398" s="144"/>
      <c r="IJ398" s="144"/>
      <c r="IK398" s="144"/>
      <c r="IL398" s="144"/>
      <c r="IM398" s="144"/>
      <c r="IN398" s="144"/>
      <c r="IO398" s="144"/>
      <c r="IP398" s="144"/>
      <c r="IQ398" s="144"/>
      <c r="IR398" s="144"/>
      <c r="IS398" s="144"/>
      <c r="IT398" s="144"/>
      <c r="IU398" s="144"/>
      <c r="IV398" s="144"/>
    </row>
    <row r="399" spans="1:256">
      <c r="A399" s="628"/>
      <c r="B399" s="631"/>
      <c r="C399" s="174" t="s">
        <v>1</v>
      </c>
      <c r="D399" s="176">
        <f t="shared" si="160"/>
        <v>2180000</v>
      </c>
      <c r="E399" s="177">
        <f t="shared" si="161"/>
        <v>2000000</v>
      </c>
      <c r="F399" s="177">
        <f t="shared" si="162"/>
        <v>2000000</v>
      </c>
      <c r="G399" s="177"/>
      <c r="H399" s="177">
        <v>2000000</v>
      </c>
      <c r="I399" s="177"/>
      <c r="J399" s="177"/>
      <c r="K399" s="177"/>
      <c r="L399" s="177"/>
      <c r="M399" s="177">
        <f t="shared" si="163"/>
        <v>180000</v>
      </c>
      <c r="N399" s="177">
        <v>180000</v>
      </c>
      <c r="O399" s="177"/>
      <c r="P399" s="177"/>
      <c r="Q399" s="178"/>
      <c r="R399" s="178"/>
      <c r="S399" s="178"/>
      <c r="T399" s="178"/>
      <c r="U399" s="178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4"/>
      <c r="BJ399" s="144"/>
      <c r="BK399" s="144"/>
      <c r="BL399" s="144"/>
      <c r="BM399" s="144"/>
      <c r="BN399" s="144"/>
      <c r="BO399" s="144"/>
      <c r="BP399" s="144"/>
      <c r="BQ399" s="144"/>
      <c r="BR399" s="144"/>
      <c r="BS399" s="144"/>
      <c r="BT399" s="144"/>
      <c r="BU399" s="144"/>
      <c r="BV399" s="144"/>
      <c r="BW399" s="144"/>
      <c r="BX399" s="144"/>
      <c r="BY399" s="144"/>
      <c r="BZ399" s="144"/>
      <c r="CA399" s="144"/>
      <c r="CB399" s="144"/>
      <c r="CC399" s="144"/>
      <c r="CD399" s="144"/>
      <c r="CE399" s="144"/>
      <c r="CF399" s="144"/>
      <c r="CG399" s="144"/>
      <c r="CH399" s="144"/>
      <c r="CI399" s="144"/>
      <c r="CJ399" s="144"/>
      <c r="CK399" s="144"/>
      <c r="CL399" s="144"/>
      <c r="CM399" s="144"/>
      <c r="CN399" s="144"/>
      <c r="CO399" s="144"/>
      <c r="CP399" s="144"/>
      <c r="CQ399" s="144"/>
      <c r="CR399" s="144"/>
      <c r="CS399" s="144"/>
      <c r="CT399" s="144"/>
      <c r="CU399" s="144"/>
      <c r="CV399" s="144"/>
      <c r="CW399" s="144"/>
      <c r="CX399" s="144"/>
      <c r="CY399" s="144"/>
      <c r="CZ399" s="144"/>
      <c r="DA399" s="144"/>
      <c r="DB399" s="144"/>
      <c r="DC399" s="144"/>
      <c r="DD399" s="144"/>
      <c r="DE399" s="144"/>
      <c r="DF399" s="144"/>
      <c r="DG399" s="144"/>
      <c r="DH399" s="144"/>
      <c r="DI399" s="144"/>
      <c r="DJ399" s="144"/>
      <c r="DK399" s="144"/>
      <c r="DL399" s="144"/>
      <c r="DM399" s="144"/>
      <c r="DN399" s="144"/>
      <c r="DO399" s="144"/>
      <c r="DP399" s="144"/>
      <c r="DQ399" s="144"/>
      <c r="DR399" s="144"/>
      <c r="DS399" s="144"/>
      <c r="DT399" s="144"/>
      <c r="DU399" s="144"/>
      <c r="DV399" s="144"/>
      <c r="DW399" s="144"/>
      <c r="DX399" s="144"/>
      <c r="DY399" s="144"/>
      <c r="DZ399" s="144"/>
      <c r="EA399" s="144"/>
      <c r="EB399" s="144"/>
      <c r="EC399" s="144"/>
      <c r="ED399" s="144"/>
      <c r="EE399" s="144"/>
      <c r="EF399" s="144"/>
      <c r="EG399" s="144"/>
      <c r="EH399" s="144"/>
      <c r="EI399" s="144"/>
      <c r="EJ399" s="144"/>
      <c r="EK399" s="144"/>
      <c r="EL399" s="144"/>
      <c r="EM399" s="144"/>
      <c r="EN399" s="144"/>
      <c r="EO399" s="144"/>
      <c r="EP399" s="144"/>
      <c r="EQ399" s="144"/>
      <c r="ER399" s="144"/>
      <c r="ES399" s="144"/>
      <c r="ET399" s="144"/>
      <c r="EU399" s="144"/>
      <c r="EV399" s="144"/>
      <c r="EW399" s="144"/>
      <c r="EX399" s="144"/>
      <c r="EY399" s="144"/>
      <c r="EZ399" s="144"/>
      <c r="FA399" s="144"/>
      <c r="FB399" s="144"/>
      <c r="FC399" s="144"/>
      <c r="FD399" s="144"/>
      <c r="FE399" s="144"/>
      <c r="FF399" s="144"/>
      <c r="FG399" s="144"/>
      <c r="FH399" s="144"/>
      <c r="FI399" s="144"/>
      <c r="FJ399" s="144"/>
      <c r="FK399" s="144"/>
      <c r="FL399" s="144"/>
      <c r="FM399" s="144"/>
      <c r="FN399" s="144"/>
      <c r="FO399" s="144"/>
      <c r="FP399" s="144"/>
      <c r="FQ399" s="144"/>
      <c r="FR399" s="144"/>
      <c r="FS399" s="144"/>
      <c r="FT399" s="144"/>
      <c r="FU399" s="144"/>
      <c r="FV399" s="144"/>
      <c r="FW399" s="144"/>
      <c r="FX399" s="144"/>
      <c r="FY399" s="144"/>
      <c r="FZ399" s="144"/>
      <c r="GA399" s="144"/>
      <c r="GB399" s="144"/>
      <c r="GC399" s="144"/>
      <c r="GD399" s="144"/>
      <c r="GE399" s="144"/>
      <c r="GF399" s="144"/>
      <c r="GG399" s="144"/>
      <c r="GH399" s="144"/>
      <c r="GI399" s="144"/>
      <c r="GJ399" s="144"/>
      <c r="GK399" s="144"/>
      <c r="GL399" s="144"/>
      <c r="GM399" s="144"/>
      <c r="GN399" s="144"/>
      <c r="GO399" s="144"/>
      <c r="GP399" s="144"/>
      <c r="GQ399" s="144"/>
      <c r="GR399" s="144"/>
      <c r="GS399" s="144"/>
      <c r="GT399" s="144"/>
      <c r="GU399" s="144"/>
      <c r="GV399" s="144"/>
      <c r="GW399" s="144"/>
      <c r="GX399" s="144"/>
      <c r="GY399" s="144"/>
      <c r="GZ399" s="144"/>
      <c r="HA399" s="144"/>
      <c r="HB399" s="144"/>
      <c r="HC399" s="144"/>
      <c r="HD399" s="144"/>
      <c r="HE399" s="144"/>
      <c r="HF399" s="144"/>
      <c r="HG399" s="144"/>
      <c r="HH399" s="144"/>
      <c r="HI399" s="144"/>
      <c r="HJ399" s="144"/>
      <c r="HK399" s="144"/>
      <c r="HL399" s="144"/>
      <c r="HM399" s="144"/>
      <c r="HN399" s="144"/>
      <c r="HO399" s="144"/>
      <c r="HP399" s="144"/>
      <c r="HQ399" s="144"/>
      <c r="HR399" s="144"/>
      <c r="HS399" s="144"/>
      <c r="HT399" s="144"/>
      <c r="HU399" s="144"/>
      <c r="HV399" s="144"/>
      <c r="HW399" s="144"/>
      <c r="HX399" s="144"/>
      <c r="HY399" s="144"/>
      <c r="HZ399" s="144"/>
      <c r="IA399" s="144"/>
      <c r="IB399" s="144"/>
      <c r="IC399" s="144"/>
      <c r="ID399" s="144"/>
      <c r="IE399" s="144"/>
      <c r="IF399" s="144"/>
      <c r="IG399" s="144"/>
      <c r="IH399" s="144"/>
      <c r="II399" s="144"/>
      <c r="IJ399" s="144"/>
      <c r="IK399" s="144"/>
      <c r="IL399" s="144"/>
      <c r="IM399" s="144"/>
      <c r="IN399" s="144"/>
      <c r="IO399" s="144"/>
      <c r="IP399" s="144"/>
      <c r="IQ399" s="144"/>
      <c r="IR399" s="144"/>
      <c r="IS399" s="144"/>
      <c r="IT399" s="144"/>
      <c r="IU399" s="144"/>
      <c r="IV399" s="144"/>
    </row>
    <row r="400" spans="1:256">
      <c r="A400" s="629"/>
      <c r="B400" s="632"/>
      <c r="C400" s="174" t="s">
        <v>2</v>
      </c>
      <c r="D400" s="176">
        <f>D398+D399</f>
        <v>16970333</v>
      </c>
      <c r="E400" s="177">
        <f t="shared" ref="E400:P400" si="172">E398+E399</f>
        <v>16310333</v>
      </c>
      <c r="F400" s="177">
        <f t="shared" si="172"/>
        <v>9870000</v>
      </c>
      <c r="G400" s="177">
        <f t="shared" si="172"/>
        <v>99000</v>
      </c>
      <c r="H400" s="177">
        <f t="shared" si="172"/>
        <v>9771000</v>
      </c>
      <c r="I400" s="177">
        <f t="shared" si="172"/>
        <v>5800000</v>
      </c>
      <c r="J400" s="177">
        <f t="shared" si="172"/>
        <v>450000</v>
      </c>
      <c r="K400" s="177">
        <f t="shared" si="172"/>
        <v>190333</v>
      </c>
      <c r="L400" s="177">
        <f t="shared" si="172"/>
        <v>0</v>
      </c>
      <c r="M400" s="177">
        <f t="shared" si="172"/>
        <v>660000</v>
      </c>
      <c r="N400" s="177">
        <f t="shared" si="172"/>
        <v>660000</v>
      </c>
      <c r="O400" s="177">
        <f t="shared" si="172"/>
        <v>0</v>
      </c>
      <c r="P400" s="177">
        <f t="shared" si="172"/>
        <v>0</v>
      </c>
      <c r="Q400" s="178"/>
      <c r="R400" s="178"/>
      <c r="S400" s="178"/>
      <c r="T400" s="178"/>
      <c r="U400" s="178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4"/>
      <c r="BJ400" s="144"/>
      <c r="BK400" s="144"/>
      <c r="BL400" s="144"/>
      <c r="BM400" s="144"/>
      <c r="BN400" s="144"/>
      <c r="BO400" s="144"/>
      <c r="BP400" s="144"/>
      <c r="BQ400" s="144"/>
      <c r="BR400" s="144"/>
      <c r="BS400" s="144"/>
      <c r="BT400" s="144"/>
      <c r="BU400" s="144"/>
      <c r="BV400" s="144"/>
      <c r="BW400" s="144"/>
      <c r="BX400" s="144"/>
      <c r="BY400" s="144"/>
      <c r="BZ400" s="144"/>
      <c r="CA400" s="144"/>
      <c r="CB400" s="144"/>
      <c r="CC400" s="144"/>
      <c r="CD400" s="144"/>
      <c r="CE400" s="144"/>
      <c r="CF400" s="144"/>
      <c r="CG400" s="144"/>
      <c r="CH400" s="144"/>
      <c r="CI400" s="144"/>
      <c r="CJ400" s="144"/>
      <c r="CK400" s="144"/>
      <c r="CL400" s="144"/>
      <c r="CM400" s="144"/>
      <c r="CN400" s="144"/>
      <c r="CO400" s="144"/>
      <c r="CP400" s="144"/>
      <c r="CQ400" s="144"/>
      <c r="CR400" s="144"/>
      <c r="CS400" s="144"/>
      <c r="CT400" s="144"/>
      <c r="CU400" s="144"/>
      <c r="CV400" s="144"/>
      <c r="CW400" s="144"/>
      <c r="CX400" s="144"/>
      <c r="CY400" s="144"/>
      <c r="CZ400" s="144"/>
      <c r="DA400" s="144"/>
      <c r="DB400" s="144"/>
      <c r="DC400" s="144"/>
      <c r="DD400" s="144"/>
      <c r="DE400" s="144"/>
      <c r="DF400" s="144"/>
      <c r="DG400" s="144"/>
      <c r="DH400" s="144"/>
      <c r="DI400" s="144"/>
      <c r="DJ400" s="144"/>
      <c r="DK400" s="144"/>
      <c r="DL400" s="144"/>
      <c r="DM400" s="144"/>
      <c r="DN400" s="144"/>
      <c r="DO400" s="144"/>
      <c r="DP400" s="144"/>
      <c r="DQ400" s="144"/>
      <c r="DR400" s="144"/>
      <c r="DS400" s="144"/>
      <c r="DT400" s="144"/>
      <c r="DU400" s="144"/>
      <c r="DV400" s="144"/>
      <c r="DW400" s="144"/>
      <c r="DX400" s="144"/>
      <c r="DY400" s="144"/>
      <c r="DZ400" s="144"/>
      <c r="EA400" s="144"/>
      <c r="EB400" s="144"/>
      <c r="EC400" s="144"/>
      <c r="ED400" s="144"/>
      <c r="EE400" s="144"/>
      <c r="EF400" s="144"/>
      <c r="EG400" s="144"/>
      <c r="EH400" s="144"/>
      <c r="EI400" s="144"/>
      <c r="EJ400" s="144"/>
      <c r="EK400" s="144"/>
      <c r="EL400" s="144"/>
      <c r="EM400" s="144"/>
      <c r="EN400" s="144"/>
      <c r="EO400" s="144"/>
      <c r="EP400" s="144"/>
      <c r="EQ400" s="144"/>
      <c r="ER400" s="144"/>
      <c r="ES400" s="144"/>
      <c r="ET400" s="144"/>
      <c r="EU400" s="144"/>
      <c r="EV400" s="144"/>
      <c r="EW400" s="144"/>
      <c r="EX400" s="144"/>
      <c r="EY400" s="144"/>
      <c r="EZ400" s="144"/>
      <c r="FA400" s="144"/>
      <c r="FB400" s="144"/>
      <c r="FC400" s="144"/>
      <c r="FD400" s="144"/>
      <c r="FE400" s="144"/>
      <c r="FF400" s="144"/>
      <c r="FG400" s="144"/>
      <c r="FH400" s="144"/>
      <c r="FI400" s="144"/>
      <c r="FJ400" s="144"/>
      <c r="FK400" s="144"/>
      <c r="FL400" s="144"/>
      <c r="FM400" s="144"/>
      <c r="FN400" s="144"/>
      <c r="FO400" s="144"/>
      <c r="FP400" s="144"/>
      <c r="FQ400" s="144"/>
      <c r="FR400" s="144"/>
      <c r="FS400" s="144"/>
      <c r="FT400" s="144"/>
      <c r="FU400" s="144"/>
      <c r="FV400" s="144"/>
      <c r="FW400" s="144"/>
      <c r="FX400" s="144"/>
      <c r="FY400" s="144"/>
      <c r="FZ400" s="144"/>
      <c r="GA400" s="144"/>
      <c r="GB400" s="144"/>
      <c r="GC400" s="144"/>
      <c r="GD400" s="144"/>
      <c r="GE400" s="144"/>
      <c r="GF400" s="144"/>
      <c r="GG400" s="144"/>
      <c r="GH400" s="144"/>
      <c r="GI400" s="144"/>
      <c r="GJ400" s="144"/>
      <c r="GK400" s="144"/>
      <c r="GL400" s="144"/>
      <c r="GM400" s="144"/>
      <c r="GN400" s="144"/>
      <c r="GO400" s="144"/>
      <c r="GP400" s="144"/>
      <c r="GQ400" s="144"/>
      <c r="GR400" s="144"/>
      <c r="GS400" s="144"/>
      <c r="GT400" s="144"/>
      <c r="GU400" s="144"/>
      <c r="GV400" s="144"/>
      <c r="GW400" s="144"/>
      <c r="GX400" s="144"/>
      <c r="GY400" s="144"/>
      <c r="GZ400" s="144"/>
      <c r="HA400" s="144"/>
      <c r="HB400" s="144"/>
      <c r="HC400" s="144"/>
      <c r="HD400" s="144"/>
      <c r="HE400" s="144"/>
      <c r="HF400" s="144"/>
      <c r="HG400" s="144"/>
      <c r="HH400" s="144"/>
      <c r="HI400" s="144"/>
      <c r="HJ400" s="144"/>
      <c r="HK400" s="144"/>
      <c r="HL400" s="144"/>
      <c r="HM400" s="144"/>
      <c r="HN400" s="144"/>
      <c r="HO400" s="144"/>
      <c r="HP400" s="144"/>
      <c r="HQ400" s="144"/>
      <c r="HR400" s="144"/>
      <c r="HS400" s="144"/>
      <c r="HT400" s="144"/>
      <c r="HU400" s="144"/>
      <c r="HV400" s="144"/>
      <c r="HW400" s="144"/>
      <c r="HX400" s="144"/>
      <c r="HY400" s="144"/>
      <c r="HZ400" s="144"/>
      <c r="IA400" s="144"/>
      <c r="IB400" s="144"/>
      <c r="IC400" s="144"/>
      <c r="ID400" s="144"/>
      <c r="IE400" s="144"/>
      <c r="IF400" s="144"/>
      <c r="IG400" s="144"/>
      <c r="IH400" s="144"/>
      <c r="II400" s="144"/>
      <c r="IJ400" s="144"/>
      <c r="IK400" s="144"/>
      <c r="IL400" s="144"/>
      <c r="IM400" s="144"/>
      <c r="IN400" s="144"/>
      <c r="IO400" s="144"/>
      <c r="IP400" s="144"/>
      <c r="IQ400" s="144"/>
      <c r="IR400" s="144"/>
      <c r="IS400" s="144"/>
      <c r="IT400" s="144"/>
      <c r="IU400" s="144"/>
      <c r="IV400" s="144"/>
    </row>
    <row r="401" spans="1:256" ht="15">
      <c r="A401" s="621">
        <v>925</v>
      </c>
      <c r="B401" s="639" t="s">
        <v>69</v>
      </c>
      <c r="C401" s="179" t="s">
        <v>0</v>
      </c>
      <c r="D401" s="193">
        <f t="shared" ref="D401:P402" si="173">D404</f>
        <v>8367837</v>
      </c>
      <c r="E401" s="189">
        <f t="shared" si="173"/>
        <v>8068315</v>
      </c>
      <c r="F401" s="189">
        <f t="shared" si="173"/>
        <v>7926554</v>
      </c>
      <c r="G401" s="189">
        <f t="shared" si="173"/>
        <v>5869979</v>
      </c>
      <c r="H401" s="189">
        <f t="shared" si="173"/>
        <v>2056575</v>
      </c>
      <c r="I401" s="189">
        <f t="shared" si="173"/>
        <v>0</v>
      </c>
      <c r="J401" s="189">
        <f t="shared" si="173"/>
        <v>141761</v>
      </c>
      <c r="K401" s="189">
        <f t="shared" si="173"/>
        <v>0</v>
      </c>
      <c r="L401" s="189">
        <f t="shared" si="173"/>
        <v>0</v>
      </c>
      <c r="M401" s="189">
        <f t="shared" si="173"/>
        <v>299522</v>
      </c>
      <c r="N401" s="189">
        <f t="shared" si="173"/>
        <v>299522</v>
      </c>
      <c r="O401" s="189">
        <f>O404</f>
        <v>0</v>
      </c>
      <c r="P401" s="189">
        <f t="shared" si="173"/>
        <v>0</v>
      </c>
      <c r="Q401" s="190"/>
      <c r="R401" s="190"/>
      <c r="S401" s="190"/>
      <c r="T401" s="190"/>
      <c r="U401" s="190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1"/>
      <c r="AT401" s="191"/>
      <c r="AU401" s="191"/>
      <c r="AV401" s="191"/>
      <c r="AW401" s="191"/>
      <c r="AX401" s="191"/>
      <c r="AY401" s="191"/>
      <c r="AZ401" s="191"/>
      <c r="BA401" s="191"/>
      <c r="BB401" s="191"/>
      <c r="BC401" s="191"/>
      <c r="BD401" s="191"/>
      <c r="BE401" s="191"/>
      <c r="BF401" s="191"/>
      <c r="BG401" s="191"/>
      <c r="BH401" s="191"/>
      <c r="BI401" s="191"/>
      <c r="BJ401" s="191"/>
      <c r="BK401" s="191"/>
      <c r="BL401" s="191"/>
      <c r="BM401" s="191"/>
      <c r="BN401" s="191"/>
      <c r="BO401" s="191"/>
      <c r="BP401" s="191"/>
      <c r="BQ401" s="191"/>
      <c r="BR401" s="191"/>
      <c r="BS401" s="191"/>
      <c r="BT401" s="191"/>
      <c r="BU401" s="191"/>
      <c r="BV401" s="191"/>
      <c r="BW401" s="191"/>
      <c r="BX401" s="191"/>
      <c r="BY401" s="191"/>
      <c r="BZ401" s="191"/>
      <c r="CA401" s="191"/>
      <c r="CB401" s="191"/>
      <c r="CC401" s="191"/>
      <c r="CD401" s="191"/>
      <c r="CE401" s="191"/>
      <c r="CF401" s="191"/>
      <c r="CG401" s="191"/>
      <c r="CH401" s="191"/>
      <c r="CI401" s="191"/>
      <c r="CJ401" s="191"/>
      <c r="CK401" s="191"/>
      <c r="CL401" s="191"/>
      <c r="CM401" s="191"/>
      <c r="CN401" s="191"/>
      <c r="CO401" s="191"/>
      <c r="CP401" s="191"/>
      <c r="CQ401" s="191"/>
      <c r="CR401" s="191"/>
      <c r="CS401" s="191"/>
      <c r="CT401" s="191"/>
      <c r="CU401" s="191"/>
      <c r="CV401" s="191"/>
      <c r="CW401" s="191"/>
      <c r="CX401" s="191"/>
      <c r="CY401" s="191"/>
      <c r="CZ401" s="191"/>
      <c r="DA401" s="191"/>
      <c r="DB401" s="191"/>
      <c r="DC401" s="191"/>
      <c r="DD401" s="191"/>
      <c r="DE401" s="191"/>
      <c r="DF401" s="191"/>
      <c r="DG401" s="191"/>
      <c r="DH401" s="191"/>
      <c r="DI401" s="191"/>
      <c r="DJ401" s="191"/>
      <c r="DK401" s="191"/>
      <c r="DL401" s="191"/>
      <c r="DM401" s="191"/>
      <c r="DN401" s="191"/>
      <c r="DO401" s="191"/>
      <c r="DP401" s="191"/>
      <c r="DQ401" s="191"/>
      <c r="DR401" s="191"/>
      <c r="DS401" s="191"/>
      <c r="DT401" s="191"/>
      <c r="DU401" s="191"/>
      <c r="DV401" s="191"/>
      <c r="DW401" s="191"/>
      <c r="DX401" s="191"/>
      <c r="DY401" s="191"/>
      <c r="DZ401" s="191"/>
      <c r="EA401" s="191"/>
      <c r="EB401" s="191"/>
      <c r="EC401" s="191"/>
      <c r="ED401" s="191"/>
      <c r="EE401" s="191"/>
      <c r="EF401" s="191"/>
      <c r="EG401" s="191"/>
      <c r="EH401" s="191"/>
      <c r="EI401" s="191"/>
      <c r="EJ401" s="191"/>
      <c r="EK401" s="191"/>
      <c r="EL401" s="191"/>
      <c r="EM401" s="191"/>
      <c r="EN401" s="191"/>
      <c r="EO401" s="191"/>
      <c r="EP401" s="191"/>
      <c r="EQ401" s="191"/>
      <c r="ER401" s="191"/>
      <c r="ES401" s="191"/>
      <c r="ET401" s="191"/>
      <c r="EU401" s="191"/>
      <c r="EV401" s="191"/>
      <c r="EW401" s="191"/>
      <c r="EX401" s="191"/>
      <c r="EY401" s="191"/>
      <c r="EZ401" s="191"/>
      <c r="FA401" s="191"/>
      <c r="FB401" s="191"/>
      <c r="FC401" s="191"/>
      <c r="FD401" s="191"/>
      <c r="FE401" s="191"/>
      <c r="FF401" s="191"/>
      <c r="FG401" s="191"/>
      <c r="FH401" s="191"/>
      <c r="FI401" s="191"/>
      <c r="FJ401" s="191"/>
      <c r="FK401" s="191"/>
      <c r="FL401" s="191"/>
      <c r="FM401" s="191"/>
      <c r="FN401" s="191"/>
      <c r="FO401" s="191"/>
      <c r="FP401" s="191"/>
      <c r="FQ401" s="191"/>
      <c r="FR401" s="191"/>
      <c r="FS401" s="191"/>
      <c r="FT401" s="191"/>
      <c r="FU401" s="191"/>
      <c r="FV401" s="191"/>
      <c r="FW401" s="191"/>
      <c r="FX401" s="191"/>
      <c r="FY401" s="191"/>
      <c r="FZ401" s="191"/>
      <c r="GA401" s="191"/>
      <c r="GB401" s="191"/>
      <c r="GC401" s="191"/>
      <c r="GD401" s="191"/>
      <c r="GE401" s="191"/>
      <c r="GF401" s="191"/>
      <c r="GG401" s="191"/>
      <c r="GH401" s="191"/>
      <c r="GI401" s="191"/>
      <c r="GJ401" s="191"/>
      <c r="GK401" s="191"/>
      <c r="GL401" s="191"/>
      <c r="GM401" s="191"/>
      <c r="GN401" s="191"/>
      <c r="GO401" s="191"/>
      <c r="GP401" s="191"/>
      <c r="GQ401" s="191"/>
      <c r="GR401" s="191"/>
      <c r="GS401" s="191"/>
      <c r="GT401" s="191"/>
      <c r="GU401" s="191"/>
      <c r="GV401" s="191"/>
      <c r="GW401" s="191"/>
      <c r="GX401" s="191"/>
      <c r="GY401" s="191"/>
      <c r="GZ401" s="191"/>
      <c r="HA401" s="191"/>
      <c r="HB401" s="191"/>
      <c r="HC401" s="191"/>
      <c r="HD401" s="191"/>
      <c r="HE401" s="191"/>
      <c r="HF401" s="191"/>
      <c r="HG401" s="191"/>
      <c r="HH401" s="191"/>
      <c r="HI401" s="191"/>
      <c r="HJ401" s="191"/>
      <c r="HK401" s="191"/>
      <c r="HL401" s="191"/>
      <c r="HM401" s="191"/>
      <c r="HN401" s="191"/>
      <c r="HO401" s="191"/>
      <c r="HP401" s="191"/>
      <c r="HQ401" s="191"/>
      <c r="HR401" s="191"/>
      <c r="HS401" s="191"/>
      <c r="HT401" s="191"/>
      <c r="HU401" s="191"/>
      <c r="HV401" s="191"/>
      <c r="HW401" s="191"/>
      <c r="HX401" s="191"/>
      <c r="HY401" s="191"/>
      <c r="HZ401" s="191"/>
      <c r="IA401" s="191"/>
      <c r="IB401" s="191"/>
      <c r="IC401" s="191"/>
      <c r="ID401" s="191"/>
      <c r="IE401" s="191"/>
      <c r="IF401" s="191"/>
      <c r="IG401" s="191"/>
      <c r="IH401" s="191"/>
      <c r="II401" s="191"/>
      <c r="IJ401" s="191"/>
      <c r="IK401" s="191"/>
      <c r="IL401" s="191"/>
      <c r="IM401" s="191"/>
      <c r="IN401" s="191"/>
      <c r="IO401" s="191"/>
      <c r="IP401" s="191"/>
      <c r="IQ401" s="191"/>
      <c r="IR401" s="191"/>
      <c r="IS401" s="191"/>
      <c r="IT401" s="191"/>
      <c r="IU401" s="191"/>
      <c r="IV401" s="191"/>
    </row>
    <row r="402" spans="1:256" ht="15">
      <c r="A402" s="622"/>
      <c r="B402" s="640"/>
      <c r="C402" s="179" t="s">
        <v>1</v>
      </c>
      <c r="D402" s="193">
        <f t="shared" si="173"/>
        <v>6020</v>
      </c>
      <c r="E402" s="189">
        <f t="shared" si="173"/>
        <v>6020</v>
      </c>
      <c r="F402" s="189">
        <f t="shared" si="173"/>
        <v>2320</v>
      </c>
      <c r="G402" s="189">
        <f t="shared" si="173"/>
        <v>0</v>
      </c>
      <c r="H402" s="189">
        <f t="shared" si="173"/>
        <v>2320</v>
      </c>
      <c r="I402" s="189">
        <f t="shared" si="173"/>
        <v>0</v>
      </c>
      <c r="J402" s="189">
        <f t="shared" si="173"/>
        <v>3700</v>
      </c>
      <c r="K402" s="189">
        <f t="shared" si="173"/>
        <v>0</v>
      </c>
      <c r="L402" s="189">
        <f t="shared" si="173"/>
        <v>0</v>
      </c>
      <c r="M402" s="189">
        <f t="shared" si="173"/>
        <v>0</v>
      </c>
      <c r="N402" s="189">
        <f t="shared" si="173"/>
        <v>0</v>
      </c>
      <c r="O402" s="189">
        <f>O405</f>
        <v>0</v>
      </c>
      <c r="P402" s="189">
        <f t="shared" si="173"/>
        <v>0</v>
      </c>
      <c r="Q402" s="190"/>
      <c r="R402" s="190"/>
      <c r="S402" s="190"/>
      <c r="T402" s="190"/>
      <c r="U402" s="190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1"/>
      <c r="AT402" s="191"/>
      <c r="AU402" s="191"/>
      <c r="AV402" s="191"/>
      <c r="AW402" s="191"/>
      <c r="AX402" s="191"/>
      <c r="AY402" s="191"/>
      <c r="AZ402" s="191"/>
      <c r="BA402" s="191"/>
      <c r="BB402" s="191"/>
      <c r="BC402" s="191"/>
      <c r="BD402" s="191"/>
      <c r="BE402" s="191"/>
      <c r="BF402" s="191"/>
      <c r="BG402" s="191"/>
      <c r="BH402" s="191"/>
      <c r="BI402" s="191"/>
      <c r="BJ402" s="191"/>
      <c r="BK402" s="191"/>
      <c r="BL402" s="191"/>
      <c r="BM402" s="191"/>
      <c r="BN402" s="191"/>
      <c r="BO402" s="191"/>
      <c r="BP402" s="191"/>
      <c r="BQ402" s="191"/>
      <c r="BR402" s="191"/>
      <c r="BS402" s="191"/>
      <c r="BT402" s="191"/>
      <c r="BU402" s="191"/>
      <c r="BV402" s="191"/>
      <c r="BW402" s="191"/>
      <c r="BX402" s="191"/>
      <c r="BY402" s="191"/>
      <c r="BZ402" s="191"/>
      <c r="CA402" s="191"/>
      <c r="CB402" s="191"/>
      <c r="CC402" s="191"/>
      <c r="CD402" s="191"/>
      <c r="CE402" s="191"/>
      <c r="CF402" s="191"/>
      <c r="CG402" s="191"/>
      <c r="CH402" s="191"/>
      <c r="CI402" s="191"/>
      <c r="CJ402" s="191"/>
      <c r="CK402" s="191"/>
      <c r="CL402" s="191"/>
      <c r="CM402" s="191"/>
      <c r="CN402" s="191"/>
      <c r="CO402" s="191"/>
      <c r="CP402" s="191"/>
      <c r="CQ402" s="191"/>
      <c r="CR402" s="191"/>
      <c r="CS402" s="191"/>
      <c r="CT402" s="191"/>
      <c r="CU402" s="191"/>
      <c r="CV402" s="191"/>
      <c r="CW402" s="191"/>
      <c r="CX402" s="191"/>
      <c r="CY402" s="191"/>
      <c r="CZ402" s="191"/>
      <c r="DA402" s="191"/>
      <c r="DB402" s="191"/>
      <c r="DC402" s="191"/>
      <c r="DD402" s="191"/>
      <c r="DE402" s="191"/>
      <c r="DF402" s="191"/>
      <c r="DG402" s="191"/>
      <c r="DH402" s="191"/>
      <c r="DI402" s="191"/>
      <c r="DJ402" s="191"/>
      <c r="DK402" s="191"/>
      <c r="DL402" s="191"/>
      <c r="DM402" s="191"/>
      <c r="DN402" s="191"/>
      <c r="DO402" s="191"/>
      <c r="DP402" s="191"/>
      <c r="DQ402" s="191"/>
      <c r="DR402" s="191"/>
      <c r="DS402" s="191"/>
      <c r="DT402" s="191"/>
      <c r="DU402" s="191"/>
      <c r="DV402" s="191"/>
      <c r="DW402" s="191"/>
      <c r="DX402" s="191"/>
      <c r="DY402" s="191"/>
      <c r="DZ402" s="191"/>
      <c r="EA402" s="191"/>
      <c r="EB402" s="191"/>
      <c r="EC402" s="191"/>
      <c r="ED402" s="191"/>
      <c r="EE402" s="191"/>
      <c r="EF402" s="191"/>
      <c r="EG402" s="191"/>
      <c r="EH402" s="191"/>
      <c r="EI402" s="191"/>
      <c r="EJ402" s="191"/>
      <c r="EK402" s="191"/>
      <c r="EL402" s="191"/>
      <c r="EM402" s="191"/>
      <c r="EN402" s="191"/>
      <c r="EO402" s="191"/>
      <c r="EP402" s="191"/>
      <c r="EQ402" s="191"/>
      <c r="ER402" s="191"/>
      <c r="ES402" s="191"/>
      <c r="ET402" s="191"/>
      <c r="EU402" s="191"/>
      <c r="EV402" s="191"/>
      <c r="EW402" s="191"/>
      <c r="EX402" s="191"/>
      <c r="EY402" s="191"/>
      <c r="EZ402" s="191"/>
      <c r="FA402" s="191"/>
      <c r="FB402" s="191"/>
      <c r="FC402" s="191"/>
      <c r="FD402" s="191"/>
      <c r="FE402" s="191"/>
      <c r="FF402" s="191"/>
      <c r="FG402" s="191"/>
      <c r="FH402" s="191"/>
      <c r="FI402" s="191"/>
      <c r="FJ402" s="191"/>
      <c r="FK402" s="191"/>
      <c r="FL402" s="191"/>
      <c r="FM402" s="191"/>
      <c r="FN402" s="191"/>
      <c r="FO402" s="191"/>
      <c r="FP402" s="191"/>
      <c r="FQ402" s="191"/>
      <c r="FR402" s="191"/>
      <c r="FS402" s="191"/>
      <c r="FT402" s="191"/>
      <c r="FU402" s="191"/>
      <c r="FV402" s="191"/>
      <c r="FW402" s="191"/>
      <c r="FX402" s="191"/>
      <c r="FY402" s="191"/>
      <c r="FZ402" s="191"/>
      <c r="GA402" s="191"/>
      <c r="GB402" s="191"/>
      <c r="GC402" s="191"/>
      <c r="GD402" s="191"/>
      <c r="GE402" s="191"/>
      <c r="GF402" s="191"/>
      <c r="GG402" s="191"/>
      <c r="GH402" s="191"/>
      <c r="GI402" s="191"/>
      <c r="GJ402" s="191"/>
      <c r="GK402" s="191"/>
      <c r="GL402" s="191"/>
      <c r="GM402" s="191"/>
      <c r="GN402" s="191"/>
      <c r="GO402" s="191"/>
      <c r="GP402" s="191"/>
      <c r="GQ402" s="191"/>
      <c r="GR402" s="191"/>
      <c r="GS402" s="191"/>
      <c r="GT402" s="191"/>
      <c r="GU402" s="191"/>
      <c r="GV402" s="191"/>
      <c r="GW402" s="191"/>
      <c r="GX402" s="191"/>
      <c r="GY402" s="191"/>
      <c r="GZ402" s="191"/>
      <c r="HA402" s="191"/>
      <c r="HB402" s="191"/>
      <c r="HC402" s="191"/>
      <c r="HD402" s="191"/>
      <c r="HE402" s="191"/>
      <c r="HF402" s="191"/>
      <c r="HG402" s="191"/>
      <c r="HH402" s="191"/>
      <c r="HI402" s="191"/>
      <c r="HJ402" s="191"/>
      <c r="HK402" s="191"/>
      <c r="HL402" s="191"/>
      <c r="HM402" s="191"/>
      <c r="HN402" s="191"/>
      <c r="HO402" s="191"/>
      <c r="HP402" s="191"/>
      <c r="HQ402" s="191"/>
      <c r="HR402" s="191"/>
      <c r="HS402" s="191"/>
      <c r="HT402" s="191"/>
      <c r="HU402" s="191"/>
      <c r="HV402" s="191"/>
      <c r="HW402" s="191"/>
      <c r="HX402" s="191"/>
      <c r="HY402" s="191"/>
      <c r="HZ402" s="191"/>
      <c r="IA402" s="191"/>
      <c r="IB402" s="191"/>
      <c r="IC402" s="191"/>
      <c r="ID402" s="191"/>
      <c r="IE402" s="191"/>
      <c r="IF402" s="191"/>
      <c r="IG402" s="191"/>
      <c r="IH402" s="191"/>
      <c r="II402" s="191"/>
      <c r="IJ402" s="191"/>
      <c r="IK402" s="191"/>
      <c r="IL402" s="191"/>
      <c r="IM402" s="191"/>
      <c r="IN402" s="191"/>
      <c r="IO402" s="191"/>
      <c r="IP402" s="191"/>
      <c r="IQ402" s="191"/>
      <c r="IR402" s="191"/>
      <c r="IS402" s="191"/>
      <c r="IT402" s="191"/>
      <c r="IU402" s="191"/>
      <c r="IV402" s="191"/>
    </row>
    <row r="403" spans="1:256" ht="15">
      <c r="A403" s="623"/>
      <c r="B403" s="641"/>
      <c r="C403" s="179" t="s">
        <v>2</v>
      </c>
      <c r="D403" s="193">
        <f>D401+D402</f>
        <v>8373857</v>
      </c>
      <c r="E403" s="189">
        <f t="shared" ref="E403:P403" si="174">E401+E402</f>
        <v>8074335</v>
      </c>
      <c r="F403" s="189">
        <f t="shared" si="174"/>
        <v>7928874</v>
      </c>
      <c r="G403" s="189">
        <f t="shared" si="174"/>
        <v>5869979</v>
      </c>
      <c r="H403" s="189">
        <f t="shared" si="174"/>
        <v>2058895</v>
      </c>
      <c r="I403" s="189">
        <f t="shared" si="174"/>
        <v>0</v>
      </c>
      <c r="J403" s="189">
        <f t="shared" si="174"/>
        <v>145461</v>
      </c>
      <c r="K403" s="189">
        <f t="shared" si="174"/>
        <v>0</v>
      </c>
      <c r="L403" s="189">
        <f t="shared" si="174"/>
        <v>0</v>
      </c>
      <c r="M403" s="189">
        <f t="shared" si="174"/>
        <v>299522</v>
      </c>
      <c r="N403" s="189">
        <f t="shared" si="174"/>
        <v>299522</v>
      </c>
      <c r="O403" s="189">
        <f t="shared" si="174"/>
        <v>0</v>
      </c>
      <c r="P403" s="189">
        <f t="shared" si="174"/>
        <v>0</v>
      </c>
      <c r="Q403" s="190"/>
      <c r="R403" s="190"/>
      <c r="S403" s="190"/>
      <c r="T403" s="190"/>
      <c r="U403" s="190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1"/>
      <c r="AT403" s="191"/>
      <c r="AU403" s="191"/>
      <c r="AV403" s="191"/>
      <c r="AW403" s="191"/>
      <c r="AX403" s="191"/>
      <c r="AY403" s="191"/>
      <c r="AZ403" s="191"/>
      <c r="BA403" s="191"/>
      <c r="BB403" s="191"/>
      <c r="BC403" s="191"/>
      <c r="BD403" s="191"/>
      <c r="BE403" s="191"/>
      <c r="BF403" s="191"/>
      <c r="BG403" s="191"/>
      <c r="BH403" s="191"/>
      <c r="BI403" s="191"/>
      <c r="BJ403" s="191"/>
      <c r="BK403" s="191"/>
      <c r="BL403" s="191"/>
      <c r="BM403" s="191"/>
      <c r="BN403" s="191"/>
      <c r="BO403" s="191"/>
      <c r="BP403" s="191"/>
      <c r="BQ403" s="191"/>
      <c r="BR403" s="191"/>
      <c r="BS403" s="191"/>
      <c r="BT403" s="191"/>
      <c r="BU403" s="191"/>
      <c r="BV403" s="191"/>
      <c r="BW403" s="191"/>
      <c r="BX403" s="191"/>
      <c r="BY403" s="191"/>
      <c r="BZ403" s="191"/>
      <c r="CA403" s="191"/>
      <c r="CB403" s="191"/>
      <c r="CC403" s="191"/>
      <c r="CD403" s="191"/>
      <c r="CE403" s="191"/>
      <c r="CF403" s="191"/>
      <c r="CG403" s="191"/>
      <c r="CH403" s="191"/>
      <c r="CI403" s="191"/>
      <c r="CJ403" s="191"/>
      <c r="CK403" s="191"/>
      <c r="CL403" s="191"/>
      <c r="CM403" s="191"/>
      <c r="CN403" s="191"/>
      <c r="CO403" s="191"/>
      <c r="CP403" s="191"/>
      <c r="CQ403" s="191"/>
      <c r="CR403" s="191"/>
      <c r="CS403" s="191"/>
      <c r="CT403" s="191"/>
      <c r="CU403" s="191"/>
      <c r="CV403" s="191"/>
      <c r="CW403" s="191"/>
      <c r="CX403" s="191"/>
      <c r="CY403" s="191"/>
      <c r="CZ403" s="191"/>
      <c r="DA403" s="191"/>
      <c r="DB403" s="191"/>
      <c r="DC403" s="191"/>
      <c r="DD403" s="191"/>
      <c r="DE403" s="191"/>
      <c r="DF403" s="191"/>
      <c r="DG403" s="191"/>
      <c r="DH403" s="191"/>
      <c r="DI403" s="191"/>
      <c r="DJ403" s="191"/>
      <c r="DK403" s="191"/>
      <c r="DL403" s="191"/>
      <c r="DM403" s="191"/>
      <c r="DN403" s="191"/>
      <c r="DO403" s="191"/>
      <c r="DP403" s="191"/>
      <c r="DQ403" s="191"/>
      <c r="DR403" s="191"/>
      <c r="DS403" s="191"/>
      <c r="DT403" s="191"/>
      <c r="DU403" s="191"/>
      <c r="DV403" s="191"/>
      <c r="DW403" s="191"/>
      <c r="DX403" s="191"/>
      <c r="DY403" s="191"/>
      <c r="DZ403" s="191"/>
      <c r="EA403" s="191"/>
      <c r="EB403" s="191"/>
      <c r="EC403" s="191"/>
      <c r="ED403" s="191"/>
      <c r="EE403" s="191"/>
      <c r="EF403" s="191"/>
      <c r="EG403" s="191"/>
      <c r="EH403" s="191"/>
      <c r="EI403" s="191"/>
      <c r="EJ403" s="191"/>
      <c r="EK403" s="191"/>
      <c r="EL403" s="191"/>
      <c r="EM403" s="191"/>
      <c r="EN403" s="191"/>
      <c r="EO403" s="191"/>
      <c r="EP403" s="191"/>
      <c r="EQ403" s="191"/>
      <c r="ER403" s="191"/>
      <c r="ES403" s="191"/>
      <c r="ET403" s="191"/>
      <c r="EU403" s="191"/>
      <c r="EV403" s="191"/>
      <c r="EW403" s="191"/>
      <c r="EX403" s="191"/>
      <c r="EY403" s="191"/>
      <c r="EZ403" s="191"/>
      <c r="FA403" s="191"/>
      <c r="FB403" s="191"/>
      <c r="FC403" s="191"/>
      <c r="FD403" s="191"/>
      <c r="FE403" s="191"/>
      <c r="FF403" s="191"/>
      <c r="FG403" s="191"/>
      <c r="FH403" s="191"/>
      <c r="FI403" s="191"/>
      <c r="FJ403" s="191"/>
      <c r="FK403" s="191"/>
      <c r="FL403" s="191"/>
      <c r="FM403" s="191"/>
      <c r="FN403" s="191"/>
      <c r="FO403" s="191"/>
      <c r="FP403" s="191"/>
      <c r="FQ403" s="191"/>
      <c r="FR403" s="191"/>
      <c r="FS403" s="191"/>
      <c r="FT403" s="191"/>
      <c r="FU403" s="191"/>
      <c r="FV403" s="191"/>
      <c r="FW403" s="191"/>
      <c r="FX403" s="191"/>
      <c r="FY403" s="191"/>
      <c r="FZ403" s="191"/>
      <c r="GA403" s="191"/>
      <c r="GB403" s="191"/>
      <c r="GC403" s="191"/>
      <c r="GD403" s="191"/>
      <c r="GE403" s="191"/>
      <c r="GF403" s="191"/>
      <c r="GG403" s="191"/>
      <c r="GH403" s="191"/>
      <c r="GI403" s="191"/>
      <c r="GJ403" s="191"/>
      <c r="GK403" s="191"/>
      <c r="GL403" s="191"/>
      <c r="GM403" s="191"/>
      <c r="GN403" s="191"/>
      <c r="GO403" s="191"/>
      <c r="GP403" s="191"/>
      <c r="GQ403" s="191"/>
      <c r="GR403" s="191"/>
      <c r="GS403" s="191"/>
      <c r="GT403" s="191"/>
      <c r="GU403" s="191"/>
      <c r="GV403" s="191"/>
      <c r="GW403" s="191"/>
      <c r="GX403" s="191"/>
      <c r="GY403" s="191"/>
      <c r="GZ403" s="191"/>
      <c r="HA403" s="191"/>
      <c r="HB403" s="191"/>
      <c r="HC403" s="191"/>
      <c r="HD403" s="191"/>
      <c r="HE403" s="191"/>
      <c r="HF403" s="191"/>
      <c r="HG403" s="191"/>
      <c r="HH403" s="191"/>
      <c r="HI403" s="191"/>
      <c r="HJ403" s="191"/>
      <c r="HK403" s="191"/>
      <c r="HL403" s="191"/>
      <c r="HM403" s="191"/>
      <c r="HN403" s="191"/>
      <c r="HO403" s="191"/>
      <c r="HP403" s="191"/>
      <c r="HQ403" s="191"/>
      <c r="HR403" s="191"/>
      <c r="HS403" s="191"/>
      <c r="HT403" s="191"/>
      <c r="HU403" s="191"/>
      <c r="HV403" s="191"/>
      <c r="HW403" s="191"/>
      <c r="HX403" s="191"/>
      <c r="HY403" s="191"/>
      <c r="HZ403" s="191"/>
      <c r="IA403" s="191"/>
      <c r="IB403" s="191"/>
      <c r="IC403" s="191"/>
      <c r="ID403" s="191"/>
      <c r="IE403" s="191"/>
      <c r="IF403" s="191"/>
      <c r="IG403" s="191"/>
      <c r="IH403" s="191"/>
      <c r="II403" s="191"/>
      <c r="IJ403" s="191"/>
      <c r="IK403" s="191"/>
      <c r="IL403" s="191"/>
      <c r="IM403" s="191"/>
      <c r="IN403" s="191"/>
      <c r="IO403" s="191"/>
      <c r="IP403" s="191"/>
      <c r="IQ403" s="191"/>
      <c r="IR403" s="191"/>
      <c r="IS403" s="191"/>
      <c r="IT403" s="191"/>
      <c r="IU403" s="191"/>
      <c r="IV403" s="191"/>
    </row>
    <row r="404" spans="1:256">
      <c r="A404" s="627">
        <v>92502</v>
      </c>
      <c r="B404" s="630" t="s">
        <v>118</v>
      </c>
      <c r="C404" s="174" t="s">
        <v>0</v>
      </c>
      <c r="D404" s="176">
        <f>E404+M404</f>
        <v>8367837</v>
      </c>
      <c r="E404" s="177">
        <f>F404+I404+J404+K404+L404</f>
        <v>8068315</v>
      </c>
      <c r="F404" s="177">
        <f>G404+H404</f>
        <v>7926554</v>
      </c>
      <c r="G404" s="177">
        <v>5869979</v>
      </c>
      <c r="H404" s="177">
        <v>2056575</v>
      </c>
      <c r="I404" s="177">
        <v>0</v>
      </c>
      <c r="J404" s="177">
        <v>141761</v>
      </c>
      <c r="K404" s="177">
        <v>0</v>
      </c>
      <c r="L404" s="177">
        <v>0</v>
      </c>
      <c r="M404" s="177">
        <f>N404+P404</f>
        <v>299522</v>
      </c>
      <c r="N404" s="177">
        <v>299522</v>
      </c>
      <c r="O404" s="177">
        <v>0</v>
      </c>
      <c r="P404" s="177">
        <v>0</v>
      </c>
      <c r="Q404" s="178"/>
      <c r="R404" s="178"/>
      <c r="S404" s="178"/>
      <c r="T404" s="178"/>
      <c r="U404" s="178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4"/>
      <c r="BJ404" s="144"/>
      <c r="BK404" s="144"/>
      <c r="BL404" s="144"/>
      <c r="BM404" s="144"/>
      <c r="BN404" s="144"/>
      <c r="BO404" s="144"/>
      <c r="BP404" s="144"/>
      <c r="BQ404" s="144"/>
      <c r="BR404" s="144"/>
      <c r="BS404" s="144"/>
      <c r="BT404" s="144"/>
      <c r="BU404" s="144"/>
      <c r="BV404" s="144"/>
      <c r="BW404" s="144"/>
      <c r="BX404" s="144"/>
      <c r="BY404" s="144"/>
      <c r="BZ404" s="144"/>
      <c r="CA404" s="144"/>
      <c r="CB404" s="144"/>
      <c r="CC404" s="144"/>
      <c r="CD404" s="144"/>
      <c r="CE404" s="144"/>
      <c r="CF404" s="144"/>
      <c r="CG404" s="144"/>
      <c r="CH404" s="144"/>
      <c r="CI404" s="144"/>
      <c r="CJ404" s="144"/>
      <c r="CK404" s="144"/>
      <c r="CL404" s="144"/>
      <c r="CM404" s="144"/>
      <c r="CN404" s="144"/>
      <c r="CO404" s="144"/>
      <c r="CP404" s="144"/>
      <c r="CQ404" s="144"/>
      <c r="CR404" s="144"/>
      <c r="CS404" s="144"/>
      <c r="CT404" s="144"/>
      <c r="CU404" s="144"/>
      <c r="CV404" s="144"/>
      <c r="CW404" s="144"/>
      <c r="CX404" s="144"/>
      <c r="CY404" s="144"/>
      <c r="CZ404" s="144"/>
      <c r="DA404" s="144"/>
      <c r="DB404" s="144"/>
      <c r="DC404" s="144"/>
      <c r="DD404" s="144"/>
      <c r="DE404" s="144"/>
      <c r="DF404" s="144"/>
      <c r="DG404" s="144"/>
      <c r="DH404" s="144"/>
      <c r="DI404" s="144"/>
      <c r="DJ404" s="144"/>
      <c r="DK404" s="144"/>
      <c r="DL404" s="144"/>
      <c r="DM404" s="144"/>
      <c r="DN404" s="144"/>
      <c r="DO404" s="144"/>
      <c r="DP404" s="144"/>
      <c r="DQ404" s="144"/>
      <c r="DR404" s="144"/>
      <c r="DS404" s="144"/>
      <c r="DT404" s="144"/>
      <c r="DU404" s="144"/>
      <c r="DV404" s="144"/>
      <c r="DW404" s="144"/>
      <c r="DX404" s="144"/>
      <c r="DY404" s="144"/>
      <c r="DZ404" s="144"/>
      <c r="EA404" s="144"/>
      <c r="EB404" s="144"/>
      <c r="EC404" s="144"/>
      <c r="ED404" s="144"/>
      <c r="EE404" s="144"/>
      <c r="EF404" s="144"/>
      <c r="EG404" s="144"/>
      <c r="EH404" s="144"/>
      <c r="EI404" s="144"/>
      <c r="EJ404" s="144"/>
      <c r="EK404" s="144"/>
      <c r="EL404" s="144"/>
      <c r="EM404" s="144"/>
      <c r="EN404" s="144"/>
      <c r="EO404" s="144"/>
      <c r="EP404" s="144"/>
      <c r="EQ404" s="144"/>
      <c r="ER404" s="144"/>
      <c r="ES404" s="144"/>
      <c r="ET404" s="144"/>
      <c r="EU404" s="144"/>
      <c r="EV404" s="144"/>
      <c r="EW404" s="144"/>
      <c r="EX404" s="144"/>
      <c r="EY404" s="144"/>
      <c r="EZ404" s="144"/>
      <c r="FA404" s="144"/>
      <c r="FB404" s="144"/>
      <c r="FC404" s="144"/>
      <c r="FD404" s="144"/>
      <c r="FE404" s="144"/>
      <c r="FF404" s="144"/>
      <c r="FG404" s="144"/>
      <c r="FH404" s="144"/>
      <c r="FI404" s="144"/>
      <c r="FJ404" s="144"/>
      <c r="FK404" s="144"/>
      <c r="FL404" s="144"/>
      <c r="FM404" s="144"/>
      <c r="FN404" s="144"/>
      <c r="FO404" s="144"/>
      <c r="FP404" s="144"/>
      <c r="FQ404" s="144"/>
      <c r="FR404" s="144"/>
      <c r="FS404" s="144"/>
      <c r="FT404" s="144"/>
      <c r="FU404" s="144"/>
      <c r="FV404" s="144"/>
      <c r="FW404" s="144"/>
      <c r="FX404" s="144"/>
      <c r="FY404" s="144"/>
      <c r="FZ404" s="144"/>
      <c r="GA404" s="144"/>
      <c r="GB404" s="144"/>
      <c r="GC404" s="144"/>
      <c r="GD404" s="144"/>
      <c r="GE404" s="144"/>
      <c r="GF404" s="144"/>
      <c r="GG404" s="144"/>
      <c r="GH404" s="144"/>
      <c r="GI404" s="144"/>
      <c r="GJ404" s="144"/>
      <c r="GK404" s="144"/>
      <c r="GL404" s="144"/>
      <c r="GM404" s="144"/>
      <c r="GN404" s="144"/>
      <c r="GO404" s="144"/>
      <c r="GP404" s="144"/>
      <c r="GQ404" s="144"/>
      <c r="GR404" s="144"/>
      <c r="GS404" s="144"/>
      <c r="GT404" s="144"/>
      <c r="GU404" s="144"/>
      <c r="GV404" s="144"/>
      <c r="GW404" s="144"/>
      <c r="GX404" s="144"/>
      <c r="GY404" s="144"/>
      <c r="GZ404" s="144"/>
      <c r="HA404" s="144"/>
      <c r="HB404" s="144"/>
      <c r="HC404" s="144"/>
      <c r="HD404" s="144"/>
      <c r="HE404" s="144"/>
      <c r="HF404" s="144"/>
      <c r="HG404" s="144"/>
      <c r="HH404" s="144"/>
      <c r="HI404" s="144"/>
      <c r="HJ404" s="144"/>
      <c r="HK404" s="144"/>
      <c r="HL404" s="144"/>
      <c r="HM404" s="144"/>
      <c r="HN404" s="144"/>
      <c r="HO404" s="144"/>
      <c r="HP404" s="144"/>
      <c r="HQ404" s="144"/>
      <c r="HR404" s="144"/>
      <c r="HS404" s="144"/>
      <c r="HT404" s="144"/>
      <c r="HU404" s="144"/>
      <c r="HV404" s="144"/>
      <c r="HW404" s="144"/>
      <c r="HX404" s="144"/>
      <c r="HY404" s="144"/>
      <c r="HZ404" s="144"/>
      <c r="IA404" s="144"/>
      <c r="IB404" s="144"/>
      <c r="IC404" s="144"/>
      <c r="ID404" s="144"/>
      <c r="IE404" s="144"/>
      <c r="IF404" s="144"/>
      <c r="IG404" s="144"/>
      <c r="IH404" s="144"/>
      <c r="II404" s="144"/>
      <c r="IJ404" s="144"/>
      <c r="IK404" s="144"/>
      <c r="IL404" s="144"/>
      <c r="IM404" s="144"/>
      <c r="IN404" s="144"/>
      <c r="IO404" s="144"/>
      <c r="IP404" s="144"/>
      <c r="IQ404" s="144"/>
      <c r="IR404" s="144"/>
      <c r="IS404" s="144"/>
      <c r="IT404" s="144"/>
      <c r="IU404" s="144"/>
      <c r="IV404" s="144"/>
    </row>
    <row r="405" spans="1:256">
      <c r="A405" s="628"/>
      <c r="B405" s="631"/>
      <c r="C405" s="174" t="s">
        <v>1</v>
      </c>
      <c r="D405" s="176">
        <f>E405+M405</f>
        <v>6020</v>
      </c>
      <c r="E405" s="177">
        <f>F405+I405+J405+K405+L405</f>
        <v>6020</v>
      </c>
      <c r="F405" s="177">
        <f>G405+H405</f>
        <v>2320</v>
      </c>
      <c r="G405" s="177"/>
      <c r="H405" s="177">
        <v>2320</v>
      </c>
      <c r="I405" s="177"/>
      <c r="J405" s="177">
        <v>3700</v>
      </c>
      <c r="K405" s="177"/>
      <c r="L405" s="177"/>
      <c r="M405" s="177">
        <f>N405+P405</f>
        <v>0</v>
      </c>
      <c r="N405" s="177"/>
      <c r="O405" s="177"/>
      <c r="P405" s="177"/>
      <c r="Q405" s="178"/>
      <c r="R405" s="178"/>
      <c r="S405" s="178"/>
      <c r="T405" s="178"/>
      <c r="U405" s="178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4"/>
      <c r="BM405" s="144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4"/>
      <c r="BZ405" s="144"/>
      <c r="CA405" s="144"/>
      <c r="CB405" s="144"/>
      <c r="CC405" s="144"/>
      <c r="CD405" s="144"/>
      <c r="CE405" s="144"/>
      <c r="CF405" s="144"/>
      <c r="CG405" s="144"/>
      <c r="CH405" s="144"/>
      <c r="CI405" s="144"/>
      <c r="CJ405" s="144"/>
      <c r="CK405" s="144"/>
      <c r="CL405" s="144"/>
      <c r="CM405" s="144"/>
      <c r="CN405" s="144"/>
      <c r="CO405" s="144"/>
      <c r="CP405" s="144"/>
      <c r="CQ405" s="144"/>
      <c r="CR405" s="144"/>
      <c r="CS405" s="144"/>
      <c r="CT405" s="144"/>
      <c r="CU405" s="144"/>
      <c r="CV405" s="144"/>
      <c r="CW405" s="144"/>
      <c r="CX405" s="144"/>
      <c r="CY405" s="144"/>
      <c r="CZ405" s="144"/>
      <c r="DA405" s="144"/>
      <c r="DB405" s="144"/>
      <c r="DC405" s="144"/>
      <c r="DD405" s="144"/>
      <c r="DE405" s="144"/>
      <c r="DF405" s="144"/>
      <c r="DG405" s="144"/>
      <c r="DH405" s="144"/>
      <c r="DI405" s="144"/>
      <c r="DJ405" s="144"/>
      <c r="DK405" s="144"/>
      <c r="DL405" s="144"/>
      <c r="DM405" s="144"/>
      <c r="DN405" s="144"/>
      <c r="DO405" s="144"/>
      <c r="DP405" s="144"/>
      <c r="DQ405" s="144"/>
      <c r="DR405" s="144"/>
      <c r="DS405" s="144"/>
      <c r="DT405" s="144"/>
      <c r="DU405" s="144"/>
      <c r="DV405" s="144"/>
      <c r="DW405" s="144"/>
      <c r="DX405" s="144"/>
      <c r="DY405" s="144"/>
      <c r="DZ405" s="144"/>
      <c r="EA405" s="144"/>
      <c r="EB405" s="144"/>
      <c r="EC405" s="144"/>
      <c r="ED405" s="144"/>
      <c r="EE405" s="144"/>
      <c r="EF405" s="144"/>
      <c r="EG405" s="144"/>
      <c r="EH405" s="144"/>
      <c r="EI405" s="144"/>
      <c r="EJ405" s="144"/>
      <c r="EK405" s="144"/>
      <c r="EL405" s="144"/>
      <c r="EM405" s="144"/>
      <c r="EN405" s="144"/>
      <c r="EO405" s="144"/>
      <c r="EP405" s="144"/>
      <c r="EQ405" s="144"/>
      <c r="ER405" s="144"/>
      <c r="ES405" s="144"/>
      <c r="ET405" s="144"/>
      <c r="EU405" s="144"/>
      <c r="EV405" s="144"/>
      <c r="EW405" s="144"/>
      <c r="EX405" s="144"/>
      <c r="EY405" s="144"/>
      <c r="EZ405" s="144"/>
      <c r="FA405" s="144"/>
      <c r="FB405" s="144"/>
      <c r="FC405" s="144"/>
      <c r="FD405" s="144"/>
      <c r="FE405" s="144"/>
      <c r="FF405" s="144"/>
      <c r="FG405" s="144"/>
      <c r="FH405" s="144"/>
      <c r="FI405" s="144"/>
      <c r="FJ405" s="144"/>
      <c r="FK405" s="144"/>
      <c r="FL405" s="144"/>
      <c r="FM405" s="144"/>
      <c r="FN405" s="144"/>
      <c r="FO405" s="144"/>
      <c r="FP405" s="144"/>
      <c r="FQ405" s="144"/>
      <c r="FR405" s="144"/>
      <c r="FS405" s="144"/>
      <c r="FT405" s="144"/>
      <c r="FU405" s="144"/>
      <c r="FV405" s="144"/>
      <c r="FW405" s="144"/>
      <c r="FX405" s="144"/>
      <c r="FY405" s="144"/>
      <c r="FZ405" s="144"/>
      <c r="GA405" s="144"/>
      <c r="GB405" s="144"/>
      <c r="GC405" s="144"/>
      <c r="GD405" s="144"/>
      <c r="GE405" s="144"/>
      <c r="GF405" s="144"/>
      <c r="GG405" s="144"/>
      <c r="GH405" s="144"/>
      <c r="GI405" s="144"/>
      <c r="GJ405" s="144"/>
      <c r="GK405" s="144"/>
      <c r="GL405" s="144"/>
      <c r="GM405" s="144"/>
      <c r="GN405" s="144"/>
      <c r="GO405" s="144"/>
      <c r="GP405" s="144"/>
      <c r="GQ405" s="144"/>
      <c r="GR405" s="144"/>
      <c r="GS405" s="144"/>
      <c r="GT405" s="144"/>
      <c r="GU405" s="144"/>
      <c r="GV405" s="144"/>
      <c r="GW405" s="144"/>
      <c r="GX405" s="144"/>
      <c r="GY405" s="144"/>
      <c r="GZ405" s="144"/>
      <c r="HA405" s="144"/>
      <c r="HB405" s="144"/>
      <c r="HC405" s="144"/>
      <c r="HD405" s="144"/>
      <c r="HE405" s="144"/>
      <c r="HF405" s="144"/>
      <c r="HG405" s="144"/>
      <c r="HH405" s="144"/>
      <c r="HI405" s="144"/>
      <c r="HJ405" s="144"/>
      <c r="HK405" s="144"/>
      <c r="HL405" s="144"/>
      <c r="HM405" s="144"/>
      <c r="HN405" s="144"/>
      <c r="HO405" s="144"/>
      <c r="HP405" s="144"/>
      <c r="HQ405" s="144"/>
      <c r="HR405" s="144"/>
      <c r="HS405" s="144"/>
      <c r="HT405" s="144"/>
      <c r="HU405" s="144"/>
      <c r="HV405" s="144"/>
      <c r="HW405" s="144"/>
      <c r="HX405" s="144"/>
      <c r="HY405" s="144"/>
      <c r="HZ405" s="144"/>
      <c r="IA405" s="144"/>
      <c r="IB405" s="144"/>
      <c r="IC405" s="144"/>
      <c r="ID405" s="144"/>
      <c r="IE405" s="144"/>
      <c r="IF405" s="144"/>
      <c r="IG405" s="144"/>
      <c r="IH405" s="144"/>
      <c r="II405" s="144"/>
      <c r="IJ405" s="144"/>
      <c r="IK405" s="144"/>
      <c r="IL405" s="144"/>
      <c r="IM405" s="144"/>
      <c r="IN405" s="144"/>
      <c r="IO405" s="144"/>
      <c r="IP405" s="144"/>
      <c r="IQ405" s="144"/>
      <c r="IR405" s="144"/>
      <c r="IS405" s="144"/>
      <c r="IT405" s="144"/>
      <c r="IU405" s="144"/>
      <c r="IV405" s="144"/>
    </row>
    <row r="406" spans="1:256">
      <c r="A406" s="629"/>
      <c r="B406" s="632"/>
      <c r="C406" s="174" t="s">
        <v>2</v>
      </c>
      <c r="D406" s="176">
        <f>D404+D405</f>
        <v>8373857</v>
      </c>
      <c r="E406" s="177">
        <f t="shared" ref="E406:P406" si="175">E404+E405</f>
        <v>8074335</v>
      </c>
      <c r="F406" s="177">
        <f t="shared" si="175"/>
        <v>7928874</v>
      </c>
      <c r="G406" s="177">
        <f t="shared" si="175"/>
        <v>5869979</v>
      </c>
      <c r="H406" s="177">
        <f t="shared" si="175"/>
        <v>2058895</v>
      </c>
      <c r="I406" s="177">
        <f t="shared" si="175"/>
        <v>0</v>
      </c>
      <c r="J406" s="177">
        <f t="shared" si="175"/>
        <v>145461</v>
      </c>
      <c r="K406" s="177">
        <f t="shared" si="175"/>
        <v>0</v>
      </c>
      <c r="L406" s="177">
        <f t="shared" si="175"/>
        <v>0</v>
      </c>
      <c r="M406" s="177">
        <f t="shared" si="175"/>
        <v>299522</v>
      </c>
      <c r="N406" s="177">
        <f t="shared" si="175"/>
        <v>299522</v>
      </c>
      <c r="O406" s="177">
        <f t="shared" si="175"/>
        <v>0</v>
      </c>
      <c r="P406" s="177">
        <f t="shared" si="175"/>
        <v>0</v>
      </c>
      <c r="Q406" s="178"/>
      <c r="R406" s="178"/>
      <c r="S406" s="178"/>
      <c r="T406" s="178"/>
      <c r="U406" s="178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  <c r="BI406" s="144"/>
      <c r="BJ406" s="144"/>
      <c r="BK406" s="144"/>
      <c r="BL406" s="144"/>
      <c r="BM406" s="144"/>
      <c r="BN406" s="144"/>
      <c r="BO406" s="144"/>
      <c r="BP406" s="144"/>
      <c r="BQ406" s="144"/>
      <c r="BR406" s="144"/>
      <c r="BS406" s="144"/>
      <c r="BT406" s="144"/>
      <c r="BU406" s="144"/>
      <c r="BV406" s="144"/>
      <c r="BW406" s="144"/>
      <c r="BX406" s="144"/>
      <c r="BY406" s="144"/>
      <c r="BZ406" s="144"/>
      <c r="CA406" s="144"/>
      <c r="CB406" s="144"/>
      <c r="CC406" s="144"/>
      <c r="CD406" s="144"/>
      <c r="CE406" s="144"/>
      <c r="CF406" s="144"/>
      <c r="CG406" s="144"/>
      <c r="CH406" s="144"/>
      <c r="CI406" s="144"/>
      <c r="CJ406" s="144"/>
      <c r="CK406" s="144"/>
      <c r="CL406" s="144"/>
      <c r="CM406" s="144"/>
      <c r="CN406" s="144"/>
      <c r="CO406" s="144"/>
      <c r="CP406" s="144"/>
      <c r="CQ406" s="144"/>
      <c r="CR406" s="144"/>
      <c r="CS406" s="144"/>
      <c r="CT406" s="144"/>
      <c r="CU406" s="144"/>
      <c r="CV406" s="144"/>
      <c r="CW406" s="144"/>
      <c r="CX406" s="144"/>
      <c r="CY406" s="144"/>
      <c r="CZ406" s="144"/>
      <c r="DA406" s="144"/>
      <c r="DB406" s="144"/>
      <c r="DC406" s="144"/>
      <c r="DD406" s="144"/>
      <c r="DE406" s="144"/>
      <c r="DF406" s="144"/>
      <c r="DG406" s="144"/>
      <c r="DH406" s="144"/>
      <c r="DI406" s="144"/>
      <c r="DJ406" s="144"/>
      <c r="DK406" s="144"/>
      <c r="DL406" s="144"/>
      <c r="DM406" s="144"/>
      <c r="DN406" s="144"/>
      <c r="DO406" s="144"/>
      <c r="DP406" s="144"/>
      <c r="DQ406" s="144"/>
      <c r="DR406" s="144"/>
      <c r="DS406" s="144"/>
      <c r="DT406" s="144"/>
      <c r="DU406" s="144"/>
      <c r="DV406" s="144"/>
      <c r="DW406" s="144"/>
      <c r="DX406" s="144"/>
      <c r="DY406" s="144"/>
      <c r="DZ406" s="144"/>
      <c r="EA406" s="144"/>
      <c r="EB406" s="144"/>
      <c r="EC406" s="144"/>
      <c r="ED406" s="144"/>
      <c r="EE406" s="144"/>
      <c r="EF406" s="144"/>
      <c r="EG406" s="144"/>
      <c r="EH406" s="144"/>
      <c r="EI406" s="144"/>
      <c r="EJ406" s="144"/>
      <c r="EK406" s="144"/>
      <c r="EL406" s="144"/>
      <c r="EM406" s="144"/>
      <c r="EN406" s="144"/>
      <c r="EO406" s="144"/>
      <c r="EP406" s="144"/>
      <c r="EQ406" s="144"/>
      <c r="ER406" s="144"/>
      <c r="ES406" s="144"/>
      <c r="ET406" s="144"/>
      <c r="EU406" s="144"/>
      <c r="EV406" s="144"/>
      <c r="EW406" s="144"/>
      <c r="EX406" s="144"/>
      <c r="EY406" s="144"/>
      <c r="EZ406" s="144"/>
      <c r="FA406" s="144"/>
      <c r="FB406" s="144"/>
      <c r="FC406" s="144"/>
      <c r="FD406" s="144"/>
      <c r="FE406" s="144"/>
      <c r="FF406" s="144"/>
      <c r="FG406" s="144"/>
      <c r="FH406" s="144"/>
      <c r="FI406" s="144"/>
      <c r="FJ406" s="144"/>
      <c r="FK406" s="144"/>
      <c r="FL406" s="144"/>
      <c r="FM406" s="144"/>
      <c r="FN406" s="144"/>
      <c r="FO406" s="144"/>
      <c r="FP406" s="144"/>
      <c r="FQ406" s="144"/>
      <c r="FR406" s="144"/>
      <c r="FS406" s="144"/>
      <c r="FT406" s="144"/>
      <c r="FU406" s="144"/>
      <c r="FV406" s="144"/>
      <c r="FW406" s="144"/>
      <c r="FX406" s="144"/>
      <c r="FY406" s="144"/>
      <c r="FZ406" s="144"/>
      <c r="GA406" s="144"/>
      <c r="GB406" s="144"/>
      <c r="GC406" s="144"/>
      <c r="GD406" s="144"/>
      <c r="GE406" s="144"/>
      <c r="GF406" s="144"/>
      <c r="GG406" s="144"/>
      <c r="GH406" s="144"/>
      <c r="GI406" s="144"/>
      <c r="GJ406" s="144"/>
      <c r="GK406" s="144"/>
      <c r="GL406" s="144"/>
      <c r="GM406" s="144"/>
      <c r="GN406" s="144"/>
      <c r="GO406" s="144"/>
      <c r="GP406" s="144"/>
      <c r="GQ406" s="144"/>
      <c r="GR406" s="144"/>
      <c r="GS406" s="144"/>
      <c r="GT406" s="144"/>
      <c r="GU406" s="144"/>
      <c r="GV406" s="144"/>
      <c r="GW406" s="144"/>
      <c r="GX406" s="144"/>
      <c r="GY406" s="144"/>
      <c r="GZ406" s="144"/>
      <c r="HA406" s="144"/>
      <c r="HB406" s="144"/>
      <c r="HC406" s="144"/>
      <c r="HD406" s="144"/>
      <c r="HE406" s="144"/>
      <c r="HF406" s="144"/>
      <c r="HG406" s="144"/>
      <c r="HH406" s="144"/>
      <c r="HI406" s="144"/>
      <c r="HJ406" s="144"/>
      <c r="HK406" s="144"/>
      <c r="HL406" s="144"/>
      <c r="HM406" s="144"/>
      <c r="HN406" s="144"/>
      <c r="HO406" s="144"/>
      <c r="HP406" s="144"/>
      <c r="HQ406" s="144"/>
      <c r="HR406" s="144"/>
      <c r="HS406" s="144"/>
      <c r="HT406" s="144"/>
      <c r="HU406" s="144"/>
      <c r="HV406" s="144"/>
      <c r="HW406" s="144"/>
      <c r="HX406" s="144"/>
      <c r="HY406" s="144"/>
      <c r="HZ406" s="144"/>
      <c r="IA406" s="144"/>
      <c r="IB406" s="144"/>
      <c r="IC406" s="144"/>
      <c r="ID406" s="144"/>
      <c r="IE406" s="144"/>
      <c r="IF406" s="144"/>
      <c r="IG406" s="144"/>
      <c r="IH406" s="144"/>
      <c r="II406" s="144"/>
      <c r="IJ406" s="144"/>
      <c r="IK406" s="144"/>
      <c r="IL406" s="144"/>
      <c r="IM406" s="144"/>
      <c r="IN406" s="144"/>
      <c r="IO406" s="144"/>
      <c r="IP406" s="144"/>
      <c r="IQ406" s="144"/>
      <c r="IR406" s="144"/>
      <c r="IS406" s="144"/>
      <c r="IT406" s="144"/>
      <c r="IU406" s="144"/>
      <c r="IV406" s="144"/>
    </row>
    <row r="407" spans="1:256" ht="15">
      <c r="A407" s="621">
        <v>926</v>
      </c>
      <c r="B407" s="624" t="s">
        <v>292</v>
      </c>
      <c r="C407" s="179" t="s">
        <v>0</v>
      </c>
      <c r="D407" s="170">
        <f t="shared" ref="D407:P408" si="176">D410</f>
        <v>23300000</v>
      </c>
      <c r="E407" s="171">
        <f t="shared" si="176"/>
        <v>12800000</v>
      </c>
      <c r="F407" s="171">
        <f t="shared" si="176"/>
        <v>3840000</v>
      </c>
      <c r="G407" s="171">
        <f t="shared" si="176"/>
        <v>5000</v>
      </c>
      <c r="H407" s="171">
        <f t="shared" si="176"/>
        <v>3835000</v>
      </c>
      <c r="I407" s="171">
        <f t="shared" si="176"/>
        <v>8350000</v>
      </c>
      <c r="J407" s="171">
        <f t="shared" si="176"/>
        <v>610000</v>
      </c>
      <c r="K407" s="171">
        <f t="shared" si="176"/>
        <v>0</v>
      </c>
      <c r="L407" s="171">
        <f t="shared" si="176"/>
        <v>0</v>
      </c>
      <c r="M407" s="171">
        <f t="shared" si="176"/>
        <v>10500000</v>
      </c>
      <c r="N407" s="171">
        <f t="shared" si="176"/>
        <v>10500000</v>
      </c>
      <c r="O407" s="171">
        <f>O410</f>
        <v>0</v>
      </c>
      <c r="P407" s="171">
        <f t="shared" si="176"/>
        <v>0</v>
      </c>
      <c r="Q407" s="184"/>
      <c r="R407" s="184"/>
      <c r="S407" s="184"/>
      <c r="T407" s="184"/>
      <c r="U407" s="184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185"/>
      <c r="AR407" s="185"/>
      <c r="AS407" s="185"/>
      <c r="AT407" s="185"/>
      <c r="AU407" s="185"/>
      <c r="AV407" s="185"/>
      <c r="AW407" s="185"/>
      <c r="AX407" s="185"/>
      <c r="AY407" s="185"/>
      <c r="AZ407" s="185"/>
      <c r="BA407" s="185"/>
      <c r="BB407" s="185"/>
      <c r="BC407" s="185"/>
      <c r="BD407" s="185"/>
      <c r="BE407" s="185"/>
      <c r="BF407" s="185"/>
      <c r="BG407" s="185"/>
      <c r="BH407" s="185"/>
      <c r="BI407" s="185"/>
      <c r="BJ407" s="185"/>
      <c r="BK407" s="185"/>
      <c r="BL407" s="185"/>
      <c r="BM407" s="185"/>
      <c r="BN407" s="185"/>
      <c r="BO407" s="185"/>
      <c r="BP407" s="185"/>
      <c r="BQ407" s="185"/>
      <c r="BR407" s="185"/>
      <c r="BS407" s="185"/>
      <c r="BT407" s="185"/>
      <c r="BU407" s="185"/>
      <c r="BV407" s="185"/>
      <c r="BW407" s="185"/>
      <c r="BX407" s="185"/>
      <c r="BY407" s="185"/>
      <c r="BZ407" s="185"/>
      <c r="CA407" s="185"/>
      <c r="CB407" s="185"/>
      <c r="CC407" s="185"/>
      <c r="CD407" s="185"/>
      <c r="CE407" s="185"/>
      <c r="CF407" s="185"/>
      <c r="CG407" s="185"/>
      <c r="CH407" s="185"/>
      <c r="CI407" s="185"/>
      <c r="CJ407" s="185"/>
      <c r="CK407" s="185"/>
      <c r="CL407" s="185"/>
      <c r="CM407" s="185"/>
      <c r="CN407" s="185"/>
      <c r="CO407" s="185"/>
      <c r="CP407" s="185"/>
      <c r="CQ407" s="185"/>
      <c r="CR407" s="185"/>
      <c r="CS407" s="185"/>
      <c r="CT407" s="185"/>
      <c r="CU407" s="185"/>
      <c r="CV407" s="185"/>
      <c r="CW407" s="185"/>
      <c r="CX407" s="185"/>
      <c r="CY407" s="185"/>
      <c r="CZ407" s="185"/>
      <c r="DA407" s="185"/>
      <c r="DB407" s="185"/>
      <c r="DC407" s="185"/>
      <c r="DD407" s="185"/>
      <c r="DE407" s="185"/>
      <c r="DF407" s="185"/>
      <c r="DG407" s="185"/>
      <c r="DH407" s="185"/>
      <c r="DI407" s="185"/>
      <c r="DJ407" s="185"/>
      <c r="DK407" s="185"/>
      <c r="DL407" s="185"/>
      <c r="DM407" s="185"/>
      <c r="DN407" s="185"/>
      <c r="DO407" s="185"/>
      <c r="DP407" s="185"/>
      <c r="DQ407" s="185"/>
      <c r="DR407" s="185"/>
      <c r="DS407" s="185"/>
      <c r="DT407" s="185"/>
      <c r="DU407" s="185"/>
      <c r="DV407" s="185"/>
      <c r="DW407" s="185"/>
      <c r="DX407" s="185"/>
      <c r="DY407" s="185"/>
      <c r="DZ407" s="185"/>
      <c r="EA407" s="185"/>
      <c r="EB407" s="185"/>
      <c r="EC407" s="185"/>
      <c r="ED407" s="185"/>
      <c r="EE407" s="185"/>
      <c r="EF407" s="185"/>
      <c r="EG407" s="185"/>
      <c r="EH407" s="185"/>
      <c r="EI407" s="185"/>
      <c r="EJ407" s="185"/>
      <c r="EK407" s="185"/>
      <c r="EL407" s="185"/>
      <c r="EM407" s="185"/>
      <c r="EN407" s="185"/>
      <c r="EO407" s="185"/>
      <c r="EP407" s="185"/>
      <c r="EQ407" s="185"/>
      <c r="ER407" s="185"/>
      <c r="ES407" s="185"/>
      <c r="ET407" s="185"/>
      <c r="EU407" s="185"/>
      <c r="EV407" s="185"/>
      <c r="EW407" s="185"/>
      <c r="EX407" s="185"/>
      <c r="EY407" s="185"/>
      <c r="EZ407" s="185"/>
      <c r="FA407" s="185"/>
      <c r="FB407" s="185"/>
      <c r="FC407" s="185"/>
      <c r="FD407" s="185"/>
      <c r="FE407" s="185"/>
      <c r="FF407" s="185"/>
      <c r="FG407" s="185"/>
      <c r="FH407" s="185"/>
      <c r="FI407" s="185"/>
      <c r="FJ407" s="185"/>
      <c r="FK407" s="185"/>
      <c r="FL407" s="185"/>
      <c r="FM407" s="185"/>
      <c r="FN407" s="185"/>
      <c r="FO407" s="185"/>
      <c r="FP407" s="185"/>
      <c r="FQ407" s="185"/>
      <c r="FR407" s="185"/>
      <c r="FS407" s="185"/>
      <c r="FT407" s="185"/>
      <c r="FU407" s="185"/>
      <c r="FV407" s="185"/>
      <c r="FW407" s="185"/>
      <c r="FX407" s="185"/>
      <c r="FY407" s="185"/>
      <c r="FZ407" s="185"/>
      <c r="GA407" s="185"/>
      <c r="GB407" s="185"/>
      <c r="GC407" s="185"/>
      <c r="GD407" s="185"/>
      <c r="GE407" s="185"/>
      <c r="GF407" s="185"/>
      <c r="GG407" s="185"/>
      <c r="GH407" s="185"/>
      <c r="GI407" s="185"/>
      <c r="GJ407" s="185"/>
      <c r="GK407" s="185"/>
      <c r="GL407" s="185"/>
      <c r="GM407" s="185"/>
      <c r="GN407" s="185"/>
      <c r="GO407" s="185"/>
      <c r="GP407" s="185"/>
      <c r="GQ407" s="185"/>
      <c r="GR407" s="185"/>
      <c r="GS407" s="185"/>
      <c r="GT407" s="185"/>
      <c r="GU407" s="185"/>
      <c r="GV407" s="185"/>
      <c r="GW407" s="185"/>
      <c r="GX407" s="185"/>
      <c r="GY407" s="185"/>
      <c r="GZ407" s="185"/>
      <c r="HA407" s="185"/>
      <c r="HB407" s="185"/>
      <c r="HC407" s="185"/>
      <c r="HD407" s="185"/>
      <c r="HE407" s="185"/>
      <c r="HF407" s="185"/>
      <c r="HG407" s="185"/>
      <c r="HH407" s="185"/>
      <c r="HI407" s="185"/>
      <c r="HJ407" s="185"/>
      <c r="HK407" s="185"/>
      <c r="HL407" s="185"/>
      <c r="HM407" s="185"/>
      <c r="HN407" s="185"/>
      <c r="HO407" s="185"/>
      <c r="HP407" s="185"/>
      <c r="HQ407" s="185"/>
      <c r="HR407" s="185"/>
      <c r="HS407" s="185"/>
      <c r="HT407" s="185"/>
      <c r="HU407" s="185"/>
      <c r="HV407" s="185"/>
      <c r="HW407" s="185"/>
      <c r="HX407" s="185"/>
      <c r="HY407" s="185"/>
      <c r="HZ407" s="185"/>
      <c r="IA407" s="185"/>
      <c r="IB407" s="185"/>
      <c r="IC407" s="185"/>
      <c r="ID407" s="185"/>
      <c r="IE407" s="185"/>
      <c r="IF407" s="185"/>
      <c r="IG407" s="185"/>
      <c r="IH407" s="185"/>
      <c r="II407" s="185"/>
      <c r="IJ407" s="185"/>
      <c r="IK407" s="185"/>
      <c r="IL407" s="185"/>
      <c r="IM407" s="185"/>
      <c r="IN407" s="185"/>
      <c r="IO407" s="185"/>
      <c r="IP407" s="185"/>
      <c r="IQ407" s="185"/>
      <c r="IR407" s="185"/>
      <c r="IS407" s="185"/>
      <c r="IT407" s="185"/>
      <c r="IU407" s="185"/>
      <c r="IV407" s="185"/>
    </row>
    <row r="408" spans="1:256" ht="15">
      <c r="A408" s="622"/>
      <c r="B408" s="625"/>
      <c r="C408" s="179" t="s">
        <v>1</v>
      </c>
      <c r="D408" s="170">
        <f t="shared" si="176"/>
        <v>703000</v>
      </c>
      <c r="E408" s="171">
        <f t="shared" si="176"/>
        <v>703000</v>
      </c>
      <c r="F408" s="171">
        <f t="shared" si="176"/>
        <v>200000</v>
      </c>
      <c r="G408" s="171">
        <f t="shared" si="176"/>
        <v>0</v>
      </c>
      <c r="H408" s="171">
        <f t="shared" si="176"/>
        <v>200000</v>
      </c>
      <c r="I408" s="171">
        <f t="shared" si="176"/>
        <v>403000</v>
      </c>
      <c r="J408" s="171">
        <f t="shared" si="176"/>
        <v>100000</v>
      </c>
      <c r="K408" s="171">
        <f t="shared" si="176"/>
        <v>0</v>
      </c>
      <c r="L408" s="171">
        <f t="shared" si="176"/>
        <v>0</v>
      </c>
      <c r="M408" s="171">
        <f t="shared" si="176"/>
        <v>0</v>
      </c>
      <c r="N408" s="171">
        <f t="shared" si="176"/>
        <v>0</v>
      </c>
      <c r="O408" s="171">
        <f>O411</f>
        <v>0</v>
      </c>
      <c r="P408" s="171">
        <f t="shared" si="176"/>
        <v>0</v>
      </c>
      <c r="Q408" s="184"/>
      <c r="R408" s="184"/>
      <c r="S408" s="184"/>
      <c r="T408" s="184"/>
      <c r="U408" s="184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5"/>
      <c r="AR408" s="185"/>
      <c r="AS408" s="185"/>
      <c r="AT408" s="185"/>
      <c r="AU408" s="185"/>
      <c r="AV408" s="185"/>
      <c r="AW408" s="185"/>
      <c r="AX408" s="185"/>
      <c r="AY408" s="185"/>
      <c r="AZ408" s="185"/>
      <c r="BA408" s="185"/>
      <c r="BB408" s="185"/>
      <c r="BC408" s="185"/>
      <c r="BD408" s="185"/>
      <c r="BE408" s="185"/>
      <c r="BF408" s="185"/>
      <c r="BG408" s="185"/>
      <c r="BH408" s="185"/>
      <c r="BI408" s="185"/>
      <c r="BJ408" s="185"/>
      <c r="BK408" s="185"/>
      <c r="BL408" s="185"/>
      <c r="BM408" s="185"/>
      <c r="BN408" s="185"/>
      <c r="BO408" s="185"/>
      <c r="BP408" s="185"/>
      <c r="BQ408" s="185"/>
      <c r="BR408" s="185"/>
      <c r="BS408" s="185"/>
      <c r="BT408" s="185"/>
      <c r="BU408" s="185"/>
      <c r="BV408" s="185"/>
      <c r="BW408" s="185"/>
      <c r="BX408" s="185"/>
      <c r="BY408" s="185"/>
      <c r="BZ408" s="185"/>
      <c r="CA408" s="185"/>
      <c r="CB408" s="185"/>
      <c r="CC408" s="185"/>
      <c r="CD408" s="185"/>
      <c r="CE408" s="185"/>
      <c r="CF408" s="185"/>
      <c r="CG408" s="185"/>
      <c r="CH408" s="185"/>
      <c r="CI408" s="185"/>
      <c r="CJ408" s="185"/>
      <c r="CK408" s="185"/>
      <c r="CL408" s="185"/>
      <c r="CM408" s="185"/>
      <c r="CN408" s="185"/>
      <c r="CO408" s="185"/>
      <c r="CP408" s="185"/>
      <c r="CQ408" s="185"/>
      <c r="CR408" s="185"/>
      <c r="CS408" s="185"/>
      <c r="CT408" s="185"/>
      <c r="CU408" s="185"/>
      <c r="CV408" s="185"/>
      <c r="CW408" s="185"/>
      <c r="CX408" s="185"/>
      <c r="CY408" s="185"/>
      <c r="CZ408" s="185"/>
      <c r="DA408" s="185"/>
      <c r="DB408" s="185"/>
      <c r="DC408" s="185"/>
      <c r="DD408" s="185"/>
      <c r="DE408" s="185"/>
      <c r="DF408" s="185"/>
      <c r="DG408" s="185"/>
      <c r="DH408" s="185"/>
      <c r="DI408" s="185"/>
      <c r="DJ408" s="185"/>
      <c r="DK408" s="185"/>
      <c r="DL408" s="185"/>
      <c r="DM408" s="185"/>
      <c r="DN408" s="185"/>
      <c r="DO408" s="185"/>
      <c r="DP408" s="185"/>
      <c r="DQ408" s="185"/>
      <c r="DR408" s="185"/>
      <c r="DS408" s="185"/>
      <c r="DT408" s="185"/>
      <c r="DU408" s="185"/>
      <c r="DV408" s="185"/>
      <c r="DW408" s="185"/>
      <c r="DX408" s="185"/>
      <c r="DY408" s="185"/>
      <c r="DZ408" s="185"/>
      <c r="EA408" s="185"/>
      <c r="EB408" s="185"/>
      <c r="EC408" s="185"/>
      <c r="ED408" s="185"/>
      <c r="EE408" s="185"/>
      <c r="EF408" s="185"/>
      <c r="EG408" s="185"/>
      <c r="EH408" s="185"/>
      <c r="EI408" s="185"/>
      <c r="EJ408" s="185"/>
      <c r="EK408" s="185"/>
      <c r="EL408" s="185"/>
      <c r="EM408" s="185"/>
      <c r="EN408" s="185"/>
      <c r="EO408" s="185"/>
      <c r="EP408" s="185"/>
      <c r="EQ408" s="185"/>
      <c r="ER408" s="185"/>
      <c r="ES408" s="185"/>
      <c r="ET408" s="185"/>
      <c r="EU408" s="185"/>
      <c r="EV408" s="185"/>
      <c r="EW408" s="185"/>
      <c r="EX408" s="185"/>
      <c r="EY408" s="185"/>
      <c r="EZ408" s="185"/>
      <c r="FA408" s="185"/>
      <c r="FB408" s="185"/>
      <c r="FC408" s="185"/>
      <c r="FD408" s="185"/>
      <c r="FE408" s="185"/>
      <c r="FF408" s="185"/>
      <c r="FG408" s="185"/>
      <c r="FH408" s="185"/>
      <c r="FI408" s="185"/>
      <c r="FJ408" s="185"/>
      <c r="FK408" s="185"/>
      <c r="FL408" s="185"/>
      <c r="FM408" s="185"/>
      <c r="FN408" s="185"/>
      <c r="FO408" s="185"/>
      <c r="FP408" s="185"/>
      <c r="FQ408" s="185"/>
      <c r="FR408" s="185"/>
      <c r="FS408" s="185"/>
      <c r="FT408" s="185"/>
      <c r="FU408" s="185"/>
      <c r="FV408" s="185"/>
      <c r="FW408" s="185"/>
      <c r="FX408" s="185"/>
      <c r="FY408" s="185"/>
      <c r="FZ408" s="185"/>
      <c r="GA408" s="185"/>
      <c r="GB408" s="185"/>
      <c r="GC408" s="185"/>
      <c r="GD408" s="185"/>
      <c r="GE408" s="185"/>
      <c r="GF408" s="185"/>
      <c r="GG408" s="185"/>
      <c r="GH408" s="185"/>
      <c r="GI408" s="185"/>
      <c r="GJ408" s="185"/>
      <c r="GK408" s="185"/>
      <c r="GL408" s="185"/>
      <c r="GM408" s="185"/>
      <c r="GN408" s="185"/>
      <c r="GO408" s="185"/>
      <c r="GP408" s="185"/>
      <c r="GQ408" s="185"/>
      <c r="GR408" s="185"/>
      <c r="GS408" s="185"/>
      <c r="GT408" s="185"/>
      <c r="GU408" s="185"/>
      <c r="GV408" s="185"/>
      <c r="GW408" s="185"/>
      <c r="GX408" s="185"/>
      <c r="GY408" s="185"/>
      <c r="GZ408" s="185"/>
      <c r="HA408" s="185"/>
      <c r="HB408" s="185"/>
      <c r="HC408" s="185"/>
      <c r="HD408" s="185"/>
      <c r="HE408" s="185"/>
      <c r="HF408" s="185"/>
      <c r="HG408" s="185"/>
      <c r="HH408" s="185"/>
      <c r="HI408" s="185"/>
      <c r="HJ408" s="185"/>
      <c r="HK408" s="185"/>
      <c r="HL408" s="185"/>
      <c r="HM408" s="185"/>
      <c r="HN408" s="185"/>
      <c r="HO408" s="185"/>
      <c r="HP408" s="185"/>
      <c r="HQ408" s="185"/>
      <c r="HR408" s="185"/>
      <c r="HS408" s="185"/>
      <c r="HT408" s="185"/>
      <c r="HU408" s="185"/>
      <c r="HV408" s="185"/>
      <c r="HW408" s="185"/>
      <c r="HX408" s="185"/>
      <c r="HY408" s="185"/>
      <c r="HZ408" s="185"/>
      <c r="IA408" s="185"/>
      <c r="IB408" s="185"/>
      <c r="IC408" s="185"/>
      <c r="ID408" s="185"/>
      <c r="IE408" s="185"/>
      <c r="IF408" s="185"/>
      <c r="IG408" s="185"/>
      <c r="IH408" s="185"/>
      <c r="II408" s="185"/>
      <c r="IJ408" s="185"/>
      <c r="IK408" s="185"/>
      <c r="IL408" s="185"/>
      <c r="IM408" s="185"/>
      <c r="IN408" s="185"/>
      <c r="IO408" s="185"/>
      <c r="IP408" s="185"/>
      <c r="IQ408" s="185"/>
      <c r="IR408" s="185"/>
      <c r="IS408" s="185"/>
      <c r="IT408" s="185"/>
      <c r="IU408" s="185"/>
      <c r="IV408" s="185"/>
    </row>
    <row r="409" spans="1:256" ht="15">
      <c r="A409" s="623"/>
      <c r="B409" s="626"/>
      <c r="C409" s="179" t="s">
        <v>2</v>
      </c>
      <c r="D409" s="170">
        <f>D407+D408</f>
        <v>24003000</v>
      </c>
      <c r="E409" s="171">
        <f t="shared" ref="E409:P409" si="177">E407+E408</f>
        <v>13503000</v>
      </c>
      <c r="F409" s="171">
        <f t="shared" si="177"/>
        <v>4040000</v>
      </c>
      <c r="G409" s="171">
        <f t="shared" si="177"/>
        <v>5000</v>
      </c>
      <c r="H409" s="171">
        <f t="shared" si="177"/>
        <v>4035000</v>
      </c>
      <c r="I409" s="171">
        <f t="shared" si="177"/>
        <v>8753000</v>
      </c>
      <c r="J409" s="171">
        <f t="shared" si="177"/>
        <v>710000</v>
      </c>
      <c r="K409" s="171">
        <f t="shared" si="177"/>
        <v>0</v>
      </c>
      <c r="L409" s="171">
        <f t="shared" si="177"/>
        <v>0</v>
      </c>
      <c r="M409" s="171">
        <f t="shared" si="177"/>
        <v>10500000</v>
      </c>
      <c r="N409" s="171">
        <f t="shared" si="177"/>
        <v>10500000</v>
      </c>
      <c r="O409" s="171">
        <f t="shared" si="177"/>
        <v>0</v>
      </c>
      <c r="P409" s="171">
        <f t="shared" si="177"/>
        <v>0</v>
      </c>
      <c r="Q409" s="184"/>
      <c r="R409" s="184"/>
      <c r="S409" s="184"/>
      <c r="T409" s="184"/>
      <c r="U409" s="184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5"/>
      <c r="AS409" s="185"/>
      <c r="AT409" s="185"/>
      <c r="AU409" s="185"/>
      <c r="AV409" s="185"/>
      <c r="AW409" s="185"/>
      <c r="AX409" s="185"/>
      <c r="AY409" s="185"/>
      <c r="AZ409" s="185"/>
      <c r="BA409" s="185"/>
      <c r="BB409" s="185"/>
      <c r="BC409" s="185"/>
      <c r="BD409" s="185"/>
      <c r="BE409" s="185"/>
      <c r="BF409" s="185"/>
      <c r="BG409" s="185"/>
      <c r="BH409" s="185"/>
      <c r="BI409" s="185"/>
      <c r="BJ409" s="185"/>
      <c r="BK409" s="185"/>
      <c r="BL409" s="185"/>
      <c r="BM409" s="185"/>
      <c r="BN409" s="185"/>
      <c r="BO409" s="185"/>
      <c r="BP409" s="185"/>
      <c r="BQ409" s="185"/>
      <c r="BR409" s="185"/>
      <c r="BS409" s="185"/>
      <c r="BT409" s="185"/>
      <c r="BU409" s="185"/>
      <c r="BV409" s="185"/>
      <c r="BW409" s="185"/>
      <c r="BX409" s="185"/>
      <c r="BY409" s="185"/>
      <c r="BZ409" s="185"/>
      <c r="CA409" s="185"/>
      <c r="CB409" s="185"/>
      <c r="CC409" s="185"/>
      <c r="CD409" s="185"/>
      <c r="CE409" s="185"/>
      <c r="CF409" s="185"/>
      <c r="CG409" s="185"/>
      <c r="CH409" s="185"/>
      <c r="CI409" s="185"/>
      <c r="CJ409" s="185"/>
      <c r="CK409" s="185"/>
      <c r="CL409" s="185"/>
      <c r="CM409" s="185"/>
      <c r="CN409" s="185"/>
      <c r="CO409" s="185"/>
      <c r="CP409" s="185"/>
      <c r="CQ409" s="185"/>
      <c r="CR409" s="185"/>
      <c r="CS409" s="185"/>
      <c r="CT409" s="185"/>
      <c r="CU409" s="185"/>
      <c r="CV409" s="185"/>
      <c r="CW409" s="185"/>
      <c r="CX409" s="185"/>
      <c r="CY409" s="185"/>
      <c r="CZ409" s="185"/>
      <c r="DA409" s="185"/>
      <c r="DB409" s="185"/>
      <c r="DC409" s="185"/>
      <c r="DD409" s="185"/>
      <c r="DE409" s="185"/>
      <c r="DF409" s="185"/>
      <c r="DG409" s="185"/>
      <c r="DH409" s="185"/>
      <c r="DI409" s="185"/>
      <c r="DJ409" s="185"/>
      <c r="DK409" s="185"/>
      <c r="DL409" s="185"/>
      <c r="DM409" s="185"/>
      <c r="DN409" s="185"/>
      <c r="DO409" s="185"/>
      <c r="DP409" s="185"/>
      <c r="DQ409" s="185"/>
      <c r="DR409" s="185"/>
      <c r="DS409" s="185"/>
      <c r="DT409" s="185"/>
      <c r="DU409" s="185"/>
      <c r="DV409" s="185"/>
      <c r="DW409" s="185"/>
      <c r="DX409" s="185"/>
      <c r="DY409" s="185"/>
      <c r="DZ409" s="185"/>
      <c r="EA409" s="185"/>
      <c r="EB409" s="185"/>
      <c r="EC409" s="185"/>
      <c r="ED409" s="185"/>
      <c r="EE409" s="185"/>
      <c r="EF409" s="185"/>
      <c r="EG409" s="185"/>
      <c r="EH409" s="185"/>
      <c r="EI409" s="185"/>
      <c r="EJ409" s="185"/>
      <c r="EK409" s="185"/>
      <c r="EL409" s="185"/>
      <c r="EM409" s="185"/>
      <c r="EN409" s="185"/>
      <c r="EO409" s="185"/>
      <c r="EP409" s="185"/>
      <c r="EQ409" s="185"/>
      <c r="ER409" s="185"/>
      <c r="ES409" s="185"/>
      <c r="ET409" s="185"/>
      <c r="EU409" s="185"/>
      <c r="EV409" s="185"/>
      <c r="EW409" s="185"/>
      <c r="EX409" s="185"/>
      <c r="EY409" s="185"/>
      <c r="EZ409" s="185"/>
      <c r="FA409" s="185"/>
      <c r="FB409" s="185"/>
      <c r="FC409" s="185"/>
      <c r="FD409" s="185"/>
      <c r="FE409" s="185"/>
      <c r="FF409" s="185"/>
      <c r="FG409" s="185"/>
      <c r="FH409" s="185"/>
      <c r="FI409" s="185"/>
      <c r="FJ409" s="185"/>
      <c r="FK409" s="185"/>
      <c r="FL409" s="185"/>
      <c r="FM409" s="185"/>
      <c r="FN409" s="185"/>
      <c r="FO409" s="185"/>
      <c r="FP409" s="185"/>
      <c r="FQ409" s="185"/>
      <c r="FR409" s="185"/>
      <c r="FS409" s="185"/>
      <c r="FT409" s="185"/>
      <c r="FU409" s="185"/>
      <c r="FV409" s="185"/>
      <c r="FW409" s="185"/>
      <c r="FX409" s="185"/>
      <c r="FY409" s="185"/>
      <c r="FZ409" s="185"/>
      <c r="GA409" s="185"/>
      <c r="GB409" s="185"/>
      <c r="GC409" s="185"/>
      <c r="GD409" s="185"/>
      <c r="GE409" s="185"/>
      <c r="GF409" s="185"/>
      <c r="GG409" s="185"/>
      <c r="GH409" s="185"/>
      <c r="GI409" s="185"/>
      <c r="GJ409" s="185"/>
      <c r="GK409" s="185"/>
      <c r="GL409" s="185"/>
      <c r="GM409" s="185"/>
      <c r="GN409" s="185"/>
      <c r="GO409" s="185"/>
      <c r="GP409" s="185"/>
      <c r="GQ409" s="185"/>
      <c r="GR409" s="185"/>
      <c r="GS409" s="185"/>
      <c r="GT409" s="185"/>
      <c r="GU409" s="185"/>
      <c r="GV409" s="185"/>
      <c r="GW409" s="185"/>
      <c r="GX409" s="185"/>
      <c r="GY409" s="185"/>
      <c r="GZ409" s="185"/>
      <c r="HA409" s="185"/>
      <c r="HB409" s="185"/>
      <c r="HC409" s="185"/>
      <c r="HD409" s="185"/>
      <c r="HE409" s="185"/>
      <c r="HF409" s="185"/>
      <c r="HG409" s="185"/>
      <c r="HH409" s="185"/>
      <c r="HI409" s="185"/>
      <c r="HJ409" s="185"/>
      <c r="HK409" s="185"/>
      <c r="HL409" s="185"/>
      <c r="HM409" s="185"/>
      <c r="HN409" s="185"/>
      <c r="HO409" s="185"/>
      <c r="HP409" s="185"/>
      <c r="HQ409" s="185"/>
      <c r="HR409" s="185"/>
      <c r="HS409" s="185"/>
      <c r="HT409" s="185"/>
      <c r="HU409" s="185"/>
      <c r="HV409" s="185"/>
      <c r="HW409" s="185"/>
      <c r="HX409" s="185"/>
      <c r="HY409" s="185"/>
      <c r="HZ409" s="185"/>
      <c r="IA409" s="185"/>
      <c r="IB409" s="185"/>
      <c r="IC409" s="185"/>
      <c r="ID409" s="185"/>
      <c r="IE409" s="185"/>
      <c r="IF409" s="185"/>
      <c r="IG409" s="185"/>
      <c r="IH409" s="185"/>
      <c r="II409" s="185"/>
      <c r="IJ409" s="185"/>
      <c r="IK409" s="185"/>
      <c r="IL409" s="185"/>
      <c r="IM409" s="185"/>
      <c r="IN409" s="185"/>
      <c r="IO409" s="185"/>
      <c r="IP409" s="185"/>
      <c r="IQ409" s="185"/>
      <c r="IR409" s="185"/>
      <c r="IS409" s="185"/>
      <c r="IT409" s="185"/>
      <c r="IU409" s="185"/>
      <c r="IV409" s="185"/>
    </row>
    <row r="410" spans="1:256">
      <c r="A410" s="627">
        <v>92605</v>
      </c>
      <c r="B410" s="630" t="s">
        <v>293</v>
      </c>
      <c r="C410" s="174" t="s">
        <v>0</v>
      </c>
      <c r="D410" s="176">
        <f>E410+M410</f>
        <v>23300000</v>
      </c>
      <c r="E410" s="177">
        <f>F410+I410+J410+K410+L410</f>
        <v>12800000</v>
      </c>
      <c r="F410" s="177">
        <f>G410+H410</f>
        <v>3840000</v>
      </c>
      <c r="G410" s="177">
        <v>5000</v>
      </c>
      <c r="H410" s="177">
        <f>22800000-18965000</f>
        <v>3835000</v>
      </c>
      <c r="I410" s="177">
        <f>7850000+500000</f>
        <v>8350000</v>
      </c>
      <c r="J410" s="177">
        <v>610000</v>
      </c>
      <c r="K410" s="177">
        <v>0</v>
      </c>
      <c r="L410" s="177">
        <v>0</v>
      </c>
      <c r="M410" s="177">
        <f>N410+P410</f>
        <v>10500000</v>
      </c>
      <c r="N410" s="177">
        <v>10500000</v>
      </c>
      <c r="O410" s="177">
        <v>0</v>
      </c>
      <c r="P410" s="177">
        <v>0</v>
      </c>
      <c r="Q410" s="178"/>
      <c r="R410" s="178"/>
      <c r="S410" s="178"/>
      <c r="T410" s="178"/>
      <c r="U410" s="178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  <c r="BI410" s="144"/>
      <c r="BJ410" s="144"/>
      <c r="BK410" s="144"/>
      <c r="BL410" s="144"/>
      <c r="BM410" s="144"/>
      <c r="BN410" s="144"/>
      <c r="BO410" s="144"/>
      <c r="BP410" s="144"/>
      <c r="BQ410" s="144"/>
      <c r="BR410" s="144"/>
      <c r="BS410" s="144"/>
      <c r="BT410" s="144"/>
      <c r="BU410" s="144"/>
      <c r="BV410" s="144"/>
      <c r="BW410" s="144"/>
      <c r="BX410" s="144"/>
      <c r="BY410" s="144"/>
      <c r="BZ410" s="144"/>
      <c r="CA410" s="144"/>
      <c r="CB410" s="144"/>
      <c r="CC410" s="144"/>
      <c r="CD410" s="144"/>
      <c r="CE410" s="144"/>
      <c r="CF410" s="144"/>
      <c r="CG410" s="144"/>
      <c r="CH410" s="144"/>
      <c r="CI410" s="144"/>
      <c r="CJ410" s="144"/>
      <c r="CK410" s="144"/>
      <c r="CL410" s="144"/>
      <c r="CM410" s="144"/>
      <c r="CN410" s="144"/>
      <c r="CO410" s="144"/>
      <c r="CP410" s="144"/>
      <c r="CQ410" s="144"/>
      <c r="CR410" s="144"/>
      <c r="CS410" s="144"/>
      <c r="CT410" s="144"/>
      <c r="CU410" s="144"/>
      <c r="CV410" s="144"/>
      <c r="CW410" s="144"/>
      <c r="CX410" s="144"/>
      <c r="CY410" s="144"/>
      <c r="CZ410" s="144"/>
      <c r="DA410" s="144"/>
      <c r="DB410" s="144"/>
      <c r="DC410" s="144"/>
      <c r="DD410" s="144"/>
      <c r="DE410" s="144"/>
      <c r="DF410" s="144"/>
      <c r="DG410" s="144"/>
      <c r="DH410" s="144"/>
      <c r="DI410" s="144"/>
      <c r="DJ410" s="144"/>
      <c r="DK410" s="144"/>
      <c r="DL410" s="144"/>
      <c r="DM410" s="144"/>
      <c r="DN410" s="144"/>
      <c r="DO410" s="144"/>
      <c r="DP410" s="144"/>
      <c r="DQ410" s="144"/>
      <c r="DR410" s="144"/>
      <c r="DS410" s="144"/>
      <c r="DT410" s="144"/>
      <c r="DU410" s="144"/>
      <c r="DV410" s="144"/>
      <c r="DW410" s="144"/>
      <c r="DX410" s="144"/>
      <c r="DY410" s="144"/>
      <c r="DZ410" s="144"/>
      <c r="EA410" s="144"/>
      <c r="EB410" s="144"/>
      <c r="EC410" s="144"/>
      <c r="ED410" s="144"/>
      <c r="EE410" s="144"/>
      <c r="EF410" s="144"/>
      <c r="EG410" s="144"/>
      <c r="EH410" s="144"/>
      <c r="EI410" s="144"/>
      <c r="EJ410" s="144"/>
      <c r="EK410" s="144"/>
      <c r="EL410" s="144"/>
      <c r="EM410" s="144"/>
      <c r="EN410" s="144"/>
      <c r="EO410" s="144"/>
      <c r="EP410" s="144"/>
      <c r="EQ410" s="144"/>
      <c r="ER410" s="144"/>
      <c r="ES410" s="144"/>
      <c r="ET410" s="144"/>
      <c r="EU410" s="144"/>
      <c r="EV410" s="144"/>
      <c r="EW410" s="144"/>
      <c r="EX410" s="144"/>
      <c r="EY410" s="144"/>
      <c r="EZ410" s="144"/>
      <c r="FA410" s="144"/>
      <c r="FB410" s="144"/>
      <c r="FC410" s="144"/>
      <c r="FD410" s="144"/>
      <c r="FE410" s="144"/>
      <c r="FF410" s="144"/>
      <c r="FG410" s="144"/>
      <c r="FH410" s="144"/>
      <c r="FI410" s="144"/>
      <c r="FJ410" s="144"/>
      <c r="FK410" s="144"/>
      <c r="FL410" s="144"/>
      <c r="FM410" s="144"/>
      <c r="FN410" s="144"/>
      <c r="FO410" s="144"/>
      <c r="FP410" s="144"/>
      <c r="FQ410" s="144"/>
      <c r="FR410" s="144"/>
      <c r="FS410" s="144"/>
      <c r="FT410" s="144"/>
      <c r="FU410" s="144"/>
      <c r="FV410" s="144"/>
      <c r="FW410" s="144"/>
      <c r="FX410" s="144"/>
      <c r="FY410" s="144"/>
      <c r="FZ410" s="144"/>
      <c r="GA410" s="144"/>
      <c r="GB410" s="144"/>
      <c r="GC410" s="144"/>
      <c r="GD410" s="144"/>
      <c r="GE410" s="144"/>
      <c r="GF410" s="144"/>
      <c r="GG410" s="144"/>
      <c r="GH410" s="144"/>
      <c r="GI410" s="144"/>
      <c r="GJ410" s="144"/>
      <c r="GK410" s="144"/>
      <c r="GL410" s="144"/>
      <c r="GM410" s="144"/>
      <c r="GN410" s="144"/>
      <c r="GO410" s="144"/>
      <c r="GP410" s="144"/>
      <c r="GQ410" s="144"/>
      <c r="GR410" s="144"/>
      <c r="GS410" s="144"/>
      <c r="GT410" s="144"/>
      <c r="GU410" s="144"/>
      <c r="GV410" s="144"/>
      <c r="GW410" s="144"/>
      <c r="GX410" s="144"/>
      <c r="GY410" s="144"/>
      <c r="GZ410" s="144"/>
      <c r="HA410" s="144"/>
      <c r="HB410" s="144"/>
      <c r="HC410" s="144"/>
      <c r="HD410" s="144"/>
      <c r="HE410" s="144"/>
      <c r="HF410" s="144"/>
      <c r="HG410" s="144"/>
      <c r="HH410" s="144"/>
      <c r="HI410" s="144"/>
      <c r="HJ410" s="144"/>
      <c r="HK410" s="144"/>
      <c r="HL410" s="144"/>
      <c r="HM410" s="144"/>
      <c r="HN410" s="144"/>
      <c r="HO410" s="144"/>
      <c r="HP410" s="144"/>
      <c r="HQ410" s="144"/>
      <c r="HR410" s="144"/>
      <c r="HS410" s="144"/>
      <c r="HT410" s="144"/>
      <c r="HU410" s="144"/>
      <c r="HV410" s="144"/>
      <c r="HW410" s="144"/>
      <c r="HX410" s="144"/>
      <c r="HY410" s="144"/>
      <c r="HZ410" s="144"/>
      <c r="IA410" s="144"/>
      <c r="IB410" s="144"/>
      <c r="IC410" s="144"/>
      <c r="ID410" s="144"/>
      <c r="IE410" s="144"/>
      <c r="IF410" s="144"/>
      <c r="IG410" s="144"/>
      <c r="IH410" s="144"/>
      <c r="II410" s="144"/>
      <c r="IJ410" s="144"/>
      <c r="IK410" s="144"/>
      <c r="IL410" s="144"/>
      <c r="IM410" s="144"/>
      <c r="IN410" s="144"/>
      <c r="IO410" s="144"/>
      <c r="IP410" s="144"/>
      <c r="IQ410" s="144"/>
      <c r="IR410" s="144"/>
      <c r="IS410" s="144"/>
      <c r="IT410" s="144"/>
      <c r="IU410" s="144"/>
      <c r="IV410" s="144"/>
    </row>
    <row r="411" spans="1:256">
      <c r="A411" s="628"/>
      <c r="B411" s="631"/>
      <c r="C411" s="174" t="s">
        <v>1</v>
      </c>
      <c r="D411" s="176">
        <f>E411+M411</f>
        <v>703000</v>
      </c>
      <c r="E411" s="177">
        <f>F411+I411+J411+K411+L411</f>
        <v>703000</v>
      </c>
      <c r="F411" s="177">
        <f>G411+H411</f>
        <v>200000</v>
      </c>
      <c r="G411" s="177"/>
      <c r="H411" s="177">
        <v>200000</v>
      </c>
      <c r="I411" s="177">
        <v>403000</v>
      </c>
      <c r="J411" s="177">
        <v>100000</v>
      </c>
      <c r="K411" s="177"/>
      <c r="L411" s="177"/>
      <c r="M411" s="177">
        <f>N411+P411</f>
        <v>0</v>
      </c>
      <c r="N411" s="177"/>
      <c r="O411" s="177"/>
      <c r="P411" s="177"/>
      <c r="Q411" s="178"/>
      <c r="R411" s="178"/>
      <c r="S411" s="178"/>
      <c r="T411" s="178"/>
      <c r="U411" s="178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4"/>
      <c r="BJ411" s="144"/>
      <c r="BK411" s="144"/>
      <c r="BL411" s="144"/>
      <c r="BM411" s="144"/>
      <c r="BN411" s="144"/>
      <c r="BO411" s="144"/>
      <c r="BP411" s="144"/>
      <c r="BQ411" s="144"/>
      <c r="BR411" s="144"/>
      <c r="BS411" s="144"/>
      <c r="BT411" s="144"/>
      <c r="BU411" s="144"/>
      <c r="BV411" s="144"/>
      <c r="BW411" s="144"/>
      <c r="BX411" s="144"/>
      <c r="BY411" s="144"/>
      <c r="BZ411" s="144"/>
      <c r="CA411" s="144"/>
      <c r="CB411" s="144"/>
      <c r="CC411" s="144"/>
      <c r="CD411" s="144"/>
      <c r="CE411" s="144"/>
      <c r="CF411" s="144"/>
      <c r="CG411" s="144"/>
      <c r="CH411" s="144"/>
      <c r="CI411" s="144"/>
      <c r="CJ411" s="144"/>
      <c r="CK411" s="144"/>
      <c r="CL411" s="144"/>
      <c r="CM411" s="144"/>
      <c r="CN411" s="144"/>
      <c r="CO411" s="144"/>
      <c r="CP411" s="144"/>
      <c r="CQ411" s="144"/>
      <c r="CR411" s="144"/>
      <c r="CS411" s="144"/>
      <c r="CT411" s="144"/>
      <c r="CU411" s="144"/>
      <c r="CV411" s="144"/>
      <c r="CW411" s="144"/>
      <c r="CX411" s="144"/>
      <c r="CY411" s="144"/>
      <c r="CZ411" s="144"/>
      <c r="DA411" s="144"/>
      <c r="DB411" s="144"/>
      <c r="DC411" s="144"/>
      <c r="DD411" s="144"/>
      <c r="DE411" s="144"/>
      <c r="DF411" s="144"/>
      <c r="DG411" s="144"/>
      <c r="DH411" s="144"/>
      <c r="DI411" s="144"/>
      <c r="DJ411" s="144"/>
      <c r="DK411" s="144"/>
      <c r="DL411" s="144"/>
      <c r="DM411" s="144"/>
      <c r="DN411" s="144"/>
      <c r="DO411" s="144"/>
      <c r="DP411" s="144"/>
      <c r="DQ411" s="144"/>
      <c r="DR411" s="144"/>
      <c r="DS411" s="144"/>
      <c r="DT411" s="144"/>
      <c r="DU411" s="144"/>
      <c r="DV411" s="144"/>
      <c r="DW411" s="144"/>
      <c r="DX411" s="144"/>
      <c r="DY411" s="144"/>
      <c r="DZ411" s="144"/>
      <c r="EA411" s="144"/>
      <c r="EB411" s="144"/>
      <c r="EC411" s="144"/>
      <c r="ED411" s="144"/>
      <c r="EE411" s="144"/>
      <c r="EF411" s="144"/>
      <c r="EG411" s="144"/>
      <c r="EH411" s="144"/>
      <c r="EI411" s="144"/>
      <c r="EJ411" s="144"/>
      <c r="EK411" s="144"/>
      <c r="EL411" s="144"/>
      <c r="EM411" s="144"/>
      <c r="EN411" s="144"/>
      <c r="EO411" s="144"/>
      <c r="EP411" s="144"/>
      <c r="EQ411" s="144"/>
      <c r="ER411" s="144"/>
      <c r="ES411" s="144"/>
      <c r="ET411" s="144"/>
      <c r="EU411" s="144"/>
      <c r="EV411" s="144"/>
      <c r="EW411" s="144"/>
      <c r="EX411" s="144"/>
      <c r="EY411" s="144"/>
      <c r="EZ411" s="144"/>
      <c r="FA411" s="144"/>
      <c r="FB411" s="144"/>
      <c r="FC411" s="144"/>
      <c r="FD411" s="144"/>
      <c r="FE411" s="144"/>
      <c r="FF411" s="144"/>
      <c r="FG411" s="144"/>
      <c r="FH411" s="144"/>
      <c r="FI411" s="144"/>
      <c r="FJ411" s="144"/>
      <c r="FK411" s="144"/>
      <c r="FL411" s="144"/>
      <c r="FM411" s="144"/>
      <c r="FN411" s="144"/>
      <c r="FO411" s="144"/>
      <c r="FP411" s="144"/>
      <c r="FQ411" s="144"/>
      <c r="FR411" s="144"/>
      <c r="FS411" s="144"/>
      <c r="FT411" s="144"/>
      <c r="FU411" s="144"/>
      <c r="FV411" s="144"/>
      <c r="FW411" s="144"/>
      <c r="FX411" s="144"/>
      <c r="FY411" s="144"/>
      <c r="FZ411" s="144"/>
      <c r="GA411" s="144"/>
      <c r="GB411" s="144"/>
      <c r="GC411" s="144"/>
      <c r="GD411" s="144"/>
      <c r="GE411" s="144"/>
      <c r="GF411" s="144"/>
      <c r="GG411" s="144"/>
      <c r="GH411" s="144"/>
      <c r="GI411" s="144"/>
      <c r="GJ411" s="144"/>
      <c r="GK411" s="144"/>
      <c r="GL411" s="144"/>
      <c r="GM411" s="144"/>
      <c r="GN411" s="144"/>
      <c r="GO411" s="144"/>
      <c r="GP411" s="144"/>
      <c r="GQ411" s="144"/>
      <c r="GR411" s="144"/>
      <c r="GS411" s="144"/>
      <c r="GT411" s="144"/>
      <c r="GU411" s="144"/>
      <c r="GV411" s="144"/>
      <c r="GW411" s="144"/>
      <c r="GX411" s="144"/>
      <c r="GY411" s="144"/>
      <c r="GZ411" s="144"/>
      <c r="HA411" s="144"/>
      <c r="HB411" s="144"/>
      <c r="HC411" s="144"/>
      <c r="HD411" s="144"/>
      <c r="HE411" s="144"/>
      <c r="HF411" s="144"/>
      <c r="HG411" s="144"/>
      <c r="HH411" s="144"/>
      <c r="HI411" s="144"/>
      <c r="HJ411" s="144"/>
      <c r="HK411" s="144"/>
      <c r="HL411" s="144"/>
      <c r="HM411" s="144"/>
      <c r="HN411" s="144"/>
      <c r="HO411" s="144"/>
      <c r="HP411" s="144"/>
      <c r="HQ411" s="144"/>
      <c r="HR411" s="144"/>
      <c r="HS411" s="144"/>
      <c r="HT411" s="144"/>
      <c r="HU411" s="144"/>
      <c r="HV411" s="144"/>
      <c r="HW411" s="144"/>
      <c r="HX411" s="144"/>
      <c r="HY411" s="144"/>
      <c r="HZ411" s="144"/>
      <c r="IA411" s="144"/>
      <c r="IB411" s="144"/>
      <c r="IC411" s="144"/>
      <c r="ID411" s="144"/>
      <c r="IE411" s="144"/>
      <c r="IF411" s="144"/>
      <c r="IG411" s="144"/>
      <c r="IH411" s="144"/>
      <c r="II411" s="144"/>
      <c r="IJ411" s="144"/>
      <c r="IK411" s="144"/>
      <c r="IL411" s="144"/>
      <c r="IM411" s="144"/>
      <c r="IN411" s="144"/>
      <c r="IO411" s="144"/>
      <c r="IP411" s="144"/>
      <c r="IQ411" s="144"/>
      <c r="IR411" s="144"/>
      <c r="IS411" s="144"/>
      <c r="IT411" s="144"/>
      <c r="IU411" s="144"/>
      <c r="IV411" s="144"/>
    </row>
    <row r="412" spans="1:256">
      <c r="A412" s="629"/>
      <c r="B412" s="632"/>
      <c r="C412" s="174" t="s">
        <v>2</v>
      </c>
      <c r="D412" s="176">
        <f>D410+D411</f>
        <v>24003000</v>
      </c>
      <c r="E412" s="177">
        <f t="shared" ref="E412:P412" si="178">E410+E411</f>
        <v>13503000</v>
      </c>
      <c r="F412" s="177">
        <f t="shared" si="178"/>
        <v>4040000</v>
      </c>
      <c r="G412" s="177">
        <f t="shared" si="178"/>
        <v>5000</v>
      </c>
      <c r="H412" s="177">
        <f t="shared" si="178"/>
        <v>4035000</v>
      </c>
      <c r="I412" s="177">
        <f t="shared" si="178"/>
        <v>8753000</v>
      </c>
      <c r="J412" s="177">
        <f t="shared" si="178"/>
        <v>710000</v>
      </c>
      <c r="K412" s="177">
        <f t="shared" si="178"/>
        <v>0</v>
      </c>
      <c r="L412" s="177">
        <f t="shared" si="178"/>
        <v>0</v>
      </c>
      <c r="M412" s="177">
        <f t="shared" si="178"/>
        <v>10500000</v>
      </c>
      <c r="N412" s="177">
        <f t="shared" si="178"/>
        <v>10500000</v>
      </c>
      <c r="O412" s="177">
        <f t="shared" si="178"/>
        <v>0</v>
      </c>
      <c r="P412" s="177">
        <f t="shared" si="178"/>
        <v>0</v>
      </c>
      <c r="Q412" s="178"/>
      <c r="R412" s="178"/>
      <c r="S412" s="178"/>
      <c r="T412" s="178"/>
      <c r="U412" s="178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4"/>
      <c r="BJ412" s="144"/>
      <c r="BK412" s="144"/>
      <c r="BL412" s="144"/>
      <c r="BM412" s="144"/>
      <c r="BN412" s="144"/>
      <c r="BO412" s="144"/>
      <c r="BP412" s="144"/>
      <c r="BQ412" s="144"/>
      <c r="BR412" s="144"/>
      <c r="BS412" s="144"/>
      <c r="BT412" s="144"/>
      <c r="BU412" s="144"/>
      <c r="BV412" s="144"/>
      <c r="BW412" s="144"/>
      <c r="BX412" s="144"/>
      <c r="BY412" s="144"/>
      <c r="BZ412" s="144"/>
      <c r="CA412" s="144"/>
      <c r="CB412" s="144"/>
      <c r="CC412" s="144"/>
      <c r="CD412" s="144"/>
      <c r="CE412" s="144"/>
      <c r="CF412" s="144"/>
      <c r="CG412" s="144"/>
      <c r="CH412" s="144"/>
      <c r="CI412" s="144"/>
      <c r="CJ412" s="144"/>
      <c r="CK412" s="144"/>
      <c r="CL412" s="144"/>
      <c r="CM412" s="144"/>
      <c r="CN412" s="144"/>
      <c r="CO412" s="144"/>
      <c r="CP412" s="144"/>
      <c r="CQ412" s="144"/>
      <c r="CR412" s="144"/>
      <c r="CS412" s="144"/>
      <c r="CT412" s="144"/>
      <c r="CU412" s="144"/>
      <c r="CV412" s="144"/>
      <c r="CW412" s="144"/>
      <c r="CX412" s="144"/>
      <c r="CY412" s="144"/>
      <c r="CZ412" s="144"/>
      <c r="DA412" s="144"/>
      <c r="DB412" s="144"/>
      <c r="DC412" s="144"/>
      <c r="DD412" s="144"/>
      <c r="DE412" s="144"/>
      <c r="DF412" s="144"/>
      <c r="DG412" s="144"/>
      <c r="DH412" s="144"/>
      <c r="DI412" s="144"/>
      <c r="DJ412" s="144"/>
      <c r="DK412" s="144"/>
      <c r="DL412" s="144"/>
      <c r="DM412" s="144"/>
      <c r="DN412" s="144"/>
      <c r="DO412" s="144"/>
      <c r="DP412" s="144"/>
      <c r="DQ412" s="144"/>
      <c r="DR412" s="144"/>
      <c r="DS412" s="144"/>
      <c r="DT412" s="144"/>
      <c r="DU412" s="144"/>
      <c r="DV412" s="144"/>
      <c r="DW412" s="144"/>
      <c r="DX412" s="144"/>
      <c r="DY412" s="144"/>
      <c r="DZ412" s="144"/>
      <c r="EA412" s="144"/>
      <c r="EB412" s="144"/>
      <c r="EC412" s="144"/>
      <c r="ED412" s="144"/>
      <c r="EE412" s="144"/>
      <c r="EF412" s="144"/>
      <c r="EG412" s="144"/>
      <c r="EH412" s="144"/>
      <c r="EI412" s="144"/>
      <c r="EJ412" s="144"/>
      <c r="EK412" s="144"/>
      <c r="EL412" s="144"/>
      <c r="EM412" s="144"/>
      <c r="EN412" s="144"/>
      <c r="EO412" s="144"/>
      <c r="EP412" s="144"/>
      <c r="EQ412" s="144"/>
      <c r="ER412" s="144"/>
      <c r="ES412" s="144"/>
      <c r="ET412" s="144"/>
      <c r="EU412" s="144"/>
      <c r="EV412" s="144"/>
      <c r="EW412" s="144"/>
      <c r="EX412" s="144"/>
      <c r="EY412" s="144"/>
      <c r="EZ412" s="144"/>
      <c r="FA412" s="144"/>
      <c r="FB412" s="144"/>
      <c r="FC412" s="144"/>
      <c r="FD412" s="144"/>
      <c r="FE412" s="144"/>
      <c r="FF412" s="144"/>
      <c r="FG412" s="144"/>
      <c r="FH412" s="144"/>
      <c r="FI412" s="144"/>
      <c r="FJ412" s="144"/>
      <c r="FK412" s="144"/>
      <c r="FL412" s="144"/>
      <c r="FM412" s="144"/>
      <c r="FN412" s="144"/>
      <c r="FO412" s="144"/>
      <c r="FP412" s="144"/>
      <c r="FQ412" s="144"/>
      <c r="FR412" s="144"/>
      <c r="FS412" s="144"/>
      <c r="FT412" s="144"/>
      <c r="FU412" s="144"/>
      <c r="FV412" s="144"/>
      <c r="FW412" s="144"/>
      <c r="FX412" s="144"/>
      <c r="FY412" s="144"/>
      <c r="FZ412" s="144"/>
      <c r="GA412" s="144"/>
      <c r="GB412" s="144"/>
      <c r="GC412" s="144"/>
      <c r="GD412" s="144"/>
      <c r="GE412" s="144"/>
      <c r="GF412" s="144"/>
      <c r="GG412" s="144"/>
      <c r="GH412" s="144"/>
      <c r="GI412" s="144"/>
      <c r="GJ412" s="144"/>
      <c r="GK412" s="144"/>
      <c r="GL412" s="144"/>
      <c r="GM412" s="144"/>
      <c r="GN412" s="144"/>
      <c r="GO412" s="144"/>
      <c r="GP412" s="144"/>
      <c r="GQ412" s="144"/>
      <c r="GR412" s="144"/>
      <c r="GS412" s="144"/>
      <c r="GT412" s="144"/>
      <c r="GU412" s="144"/>
      <c r="GV412" s="144"/>
      <c r="GW412" s="144"/>
      <c r="GX412" s="144"/>
      <c r="GY412" s="144"/>
      <c r="GZ412" s="144"/>
      <c r="HA412" s="144"/>
      <c r="HB412" s="144"/>
      <c r="HC412" s="144"/>
      <c r="HD412" s="144"/>
      <c r="HE412" s="144"/>
      <c r="HF412" s="144"/>
      <c r="HG412" s="144"/>
      <c r="HH412" s="144"/>
      <c r="HI412" s="144"/>
      <c r="HJ412" s="144"/>
      <c r="HK412" s="144"/>
      <c r="HL412" s="144"/>
      <c r="HM412" s="144"/>
      <c r="HN412" s="144"/>
      <c r="HO412" s="144"/>
      <c r="HP412" s="144"/>
      <c r="HQ412" s="144"/>
      <c r="HR412" s="144"/>
      <c r="HS412" s="144"/>
      <c r="HT412" s="144"/>
      <c r="HU412" s="144"/>
      <c r="HV412" s="144"/>
      <c r="HW412" s="144"/>
      <c r="HX412" s="144"/>
      <c r="HY412" s="144"/>
      <c r="HZ412" s="144"/>
      <c r="IA412" s="144"/>
      <c r="IB412" s="144"/>
      <c r="IC412" s="144"/>
      <c r="ID412" s="144"/>
      <c r="IE412" s="144"/>
      <c r="IF412" s="144"/>
      <c r="IG412" s="144"/>
      <c r="IH412" s="144"/>
      <c r="II412" s="144"/>
      <c r="IJ412" s="144"/>
      <c r="IK412" s="144"/>
      <c r="IL412" s="144"/>
      <c r="IM412" s="144"/>
      <c r="IN412" s="144"/>
      <c r="IO412" s="144"/>
      <c r="IP412" s="144"/>
      <c r="IQ412" s="144"/>
      <c r="IR412" s="144"/>
      <c r="IS412" s="144"/>
      <c r="IT412" s="144"/>
      <c r="IU412" s="144"/>
      <c r="IV412" s="144"/>
    </row>
    <row r="413" spans="1:256">
      <c r="A413" s="154"/>
      <c r="B413" s="164"/>
      <c r="C413" s="165"/>
      <c r="D413" s="166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8"/>
      <c r="R413" s="168"/>
      <c r="S413" s="168"/>
      <c r="T413" s="168"/>
      <c r="U413" s="168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59"/>
      <c r="AZ413" s="159"/>
      <c r="BA413" s="159"/>
      <c r="BB413" s="159"/>
      <c r="BC413" s="159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  <c r="BZ413" s="159"/>
      <c r="CA413" s="159"/>
      <c r="CB413" s="159"/>
      <c r="CC413" s="159"/>
      <c r="CD413" s="159"/>
      <c r="CE413" s="159"/>
      <c r="CF413" s="159"/>
      <c r="CG413" s="159"/>
      <c r="CH413" s="159"/>
      <c r="CI413" s="159"/>
      <c r="CJ413" s="159"/>
      <c r="CK413" s="159"/>
      <c r="CL413" s="159"/>
      <c r="CM413" s="159"/>
      <c r="CN413" s="159"/>
      <c r="CO413" s="159"/>
      <c r="CP413" s="159"/>
      <c r="CQ413" s="159"/>
      <c r="CR413" s="159"/>
      <c r="CS413" s="159"/>
      <c r="CT413" s="159"/>
      <c r="CU413" s="159"/>
      <c r="CV413" s="159"/>
      <c r="CW413" s="159"/>
      <c r="CX413" s="159"/>
      <c r="CY413" s="159"/>
      <c r="CZ413" s="159"/>
      <c r="DA413" s="159"/>
      <c r="DB413" s="159"/>
      <c r="DC413" s="159"/>
      <c r="DD413" s="159"/>
      <c r="DE413" s="159"/>
      <c r="DF413" s="159"/>
      <c r="DG413" s="159"/>
      <c r="DH413" s="159"/>
      <c r="DI413" s="159"/>
      <c r="DJ413" s="159"/>
      <c r="DK413" s="159"/>
      <c r="DL413" s="159"/>
      <c r="DM413" s="159"/>
      <c r="DN413" s="159"/>
      <c r="DO413" s="159"/>
      <c r="DP413" s="159"/>
      <c r="DQ413" s="159"/>
      <c r="DR413" s="159"/>
      <c r="DS413" s="159"/>
      <c r="DT413" s="159"/>
      <c r="DU413" s="159"/>
      <c r="DV413" s="159"/>
      <c r="DW413" s="159"/>
      <c r="DX413" s="159"/>
      <c r="DY413" s="159"/>
      <c r="DZ413" s="159"/>
      <c r="EA413" s="159"/>
      <c r="EB413" s="159"/>
      <c r="EC413" s="159"/>
      <c r="ED413" s="159"/>
      <c r="EE413" s="159"/>
      <c r="EF413" s="159"/>
      <c r="EG413" s="159"/>
      <c r="EH413" s="159"/>
      <c r="EI413" s="159"/>
      <c r="EJ413" s="159"/>
      <c r="EK413" s="159"/>
      <c r="EL413" s="159"/>
      <c r="EM413" s="159"/>
      <c r="EN413" s="159"/>
      <c r="EO413" s="159"/>
      <c r="EP413" s="159"/>
      <c r="EQ413" s="159"/>
      <c r="ER413" s="159"/>
      <c r="ES413" s="159"/>
      <c r="ET413" s="159"/>
      <c r="EU413" s="159"/>
      <c r="EV413" s="159"/>
      <c r="EW413" s="159"/>
      <c r="EX413" s="159"/>
      <c r="EY413" s="159"/>
      <c r="EZ413" s="159"/>
      <c r="FA413" s="159"/>
      <c r="FB413" s="159"/>
      <c r="FC413" s="159"/>
      <c r="FD413" s="159"/>
      <c r="FE413" s="159"/>
      <c r="FF413" s="159"/>
      <c r="FG413" s="159"/>
      <c r="FH413" s="159"/>
      <c r="FI413" s="159"/>
      <c r="FJ413" s="159"/>
      <c r="FK413" s="159"/>
      <c r="FL413" s="159"/>
      <c r="FM413" s="159"/>
      <c r="FN413" s="159"/>
      <c r="FO413" s="159"/>
      <c r="FP413" s="159"/>
      <c r="FQ413" s="159"/>
      <c r="FR413" s="159"/>
      <c r="FS413" s="159"/>
      <c r="FT413" s="159"/>
      <c r="FU413" s="159"/>
      <c r="FV413" s="159"/>
      <c r="FW413" s="159"/>
      <c r="FX413" s="159"/>
      <c r="FY413" s="159"/>
      <c r="FZ413" s="159"/>
      <c r="GA413" s="159"/>
      <c r="GB413" s="159"/>
      <c r="GC413" s="159"/>
      <c r="GD413" s="159"/>
      <c r="GE413" s="159"/>
      <c r="GF413" s="159"/>
      <c r="GG413" s="159"/>
      <c r="GH413" s="159"/>
      <c r="GI413" s="159"/>
      <c r="GJ413" s="159"/>
      <c r="GK413" s="159"/>
      <c r="GL413" s="159"/>
      <c r="GM413" s="159"/>
      <c r="GN413" s="159"/>
      <c r="GO413" s="159"/>
      <c r="GP413" s="159"/>
      <c r="GQ413" s="159"/>
      <c r="GR413" s="159"/>
      <c r="GS413" s="159"/>
      <c r="GT413" s="159"/>
      <c r="GU413" s="159"/>
      <c r="GV413" s="159"/>
      <c r="GW413" s="159"/>
      <c r="GX413" s="159"/>
      <c r="GY413" s="159"/>
      <c r="GZ413" s="159"/>
      <c r="HA413" s="159"/>
      <c r="HB413" s="159"/>
      <c r="HC413" s="159"/>
      <c r="HD413" s="159"/>
      <c r="HE413" s="159"/>
      <c r="HF413" s="159"/>
      <c r="HG413" s="159"/>
      <c r="HH413" s="159"/>
      <c r="HI413" s="159"/>
      <c r="HJ413" s="159"/>
      <c r="HK413" s="159"/>
      <c r="HL413" s="159"/>
      <c r="HM413" s="159"/>
      <c r="HN413" s="159"/>
      <c r="HO413" s="159"/>
      <c r="HP413" s="159"/>
      <c r="HQ413" s="159"/>
      <c r="HR413" s="159"/>
      <c r="HS413" s="159"/>
      <c r="HT413" s="159"/>
      <c r="HU413" s="159"/>
      <c r="HV413" s="159"/>
      <c r="HW413" s="159"/>
      <c r="HX413" s="159"/>
      <c r="HY413" s="159"/>
      <c r="HZ413" s="159"/>
      <c r="IA413" s="159"/>
      <c r="IB413" s="159"/>
      <c r="IC413" s="159"/>
      <c r="ID413" s="159"/>
      <c r="IE413" s="159"/>
      <c r="IF413" s="159"/>
      <c r="IG413" s="159"/>
      <c r="IH413" s="159"/>
      <c r="II413" s="159"/>
      <c r="IJ413" s="159"/>
      <c r="IK413" s="159"/>
      <c r="IL413" s="159"/>
      <c r="IM413" s="159"/>
      <c r="IN413" s="159"/>
      <c r="IO413" s="159"/>
      <c r="IP413" s="159"/>
      <c r="IQ413" s="159"/>
      <c r="IR413" s="159"/>
      <c r="IS413" s="159"/>
      <c r="IT413" s="159"/>
      <c r="IU413" s="159"/>
      <c r="IV413" s="159"/>
    </row>
    <row r="414" spans="1:256" ht="15.75">
      <c r="A414" s="633"/>
      <c r="B414" s="636" t="s">
        <v>143</v>
      </c>
      <c r="C414" s="194" t="s">
        <v>0</v>
      </c>
      <c r="D414" s="195">
        <f t="shared" ref="D414:P415" si="179">D13</f>
        <v>1968161475.5</v>
      </c>
      <c r="E414" s="195">
        <f t="shared" si="179"/>
        <v>1241482791.5</v>
      </c>
      <c r="F414" s="195">
        <f t="shared" si="179"/>
        <v>523774540.5</v>
      </c>
      <c r="G414" s="195">
        <f t="shared" si="179"/>
        <v>241973498</v>
      </c>
      <c r="H414" s="195">
        <f t="shared" si="179"/>
        <v>281801042.5</v>
      </c>
      <c r="I414" s="195">
        <f t="shared" si="179"/>
        <v>463432005</v>
      </c>
      <c r="J414" s="195">
        <f t="shared" si="179"/>
        <v>4311465</v>
      </c>
      <c r="K414" s="195">
        <f t="shared" si="179"/>
        <v>178331623</v>
      </c>
      <c r="L414" s="195">
        <f t="shared" si="179"/>
        <v>71633158</v>
      </c>
      <c r="M414" s="195">
        <f t="shared" si="179"/>
        <v>726678684</v>
      </c>
      <c r="N414" s="195">
        <f t="shared" si="179"/>
        <v>665080706</v>
      </c>
      <c r="O414" s="195">
        <f t="shared" si="179"/>
        <v>144155303</v>
      </c>
      <c r="P414" s="195">
        <f t="shared" si="179"/>
        <v>61597978</v>
      </c>
      <c r="Q414" s="162"/>
      <c r="R414" s="162"/>
      <c r="S414" s="162"/>
      <c r="T414" s="162"/>
      <c r="U414" s="162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163"/>
      <c r="BD414" s="163"/>
      <c r="BE414" s="163"/>
      <c r="BF414" s="163"/>
      <c r="BG414" s="163"/>
      <c r="BH414" s="163"/>
      <c r="BI414" s="163"/>
      <c r="BJ414" s="163"/>
      <c r="BK414" s="163"/>
      <c r="BL414" s="163"/>
      <c r="BM414" s="163"/>
      <c r="BN414" s="163"/>
      <c r="BO414" s="163"/>
      <c r="BP414" s="163"/>
      <c r="BQ414" s="163"/>
      <c r="BR414" s="163"/>
      <c r="BS414" s="163"/>
      <c r="BT414" s="163"/>
      <c r="BU414" s="163"/>
      <c r="BV414" s="163"/>
      <c r="BW414" s="163"/>
      <c r="BX414" s="163"/>
      <c r="BY414" s="163"/>
      <c r="BZ414" s="163"/>
      <c r="CA414" s="163"/>
      <c r="CB414" s="163"/>
      <c r="CC414" s="163"/>
      <c r="CD414" s="163"/>
      <c r="CE414" s="163"/>
      <c r="CF414" s="163"/>
      <c r="CG414" s="163"/>
      <c r="CH414" s="163"/>
      <c r="CI414" s="163"/>
      <c r="CJ414" s="163"/>
      <c r="CK414" s="163"/>
      <c r="CL414" s="163"/>
      <c r="CM414" s="163"/>
      <c r="CN414" s="163"/>
      <c r="CO414" s="163"/>
      <c r="CP414" s="163"/>
      <c r="CQ414" s="163"/>
      <c r="CR414" s="163"/>
      <c r="CS414" s="163"/>
      <c r="CT414" s="163"/>
      <c r="CU414" s="163"/>
      <c r="CV414" s="163"/>
      <c r="CW414" s="163"/>
      <c r="CX414" s="163"/>
      <c r="CY414" s="163"/>
      <c r="CZ414" s="163"/>
      <c r="DA414" s="163"/>
      <c r="DB414" s="163"/>
      <c r="DC414" s="163"/>
      <c r="DD414" s="163"/>
      <c r="DE414" s="163"/>
      <c r="DF414" s="163"/>
      <c r="DG414" s="163"/>
      <c r="DH414" s="163"/>
      <c r="DI414" s="163"/>
      <c r="DJ414" s="163"/>
      <c r="DK414" s="163"/>
      <c r="DL414" s="163"/>
      <c r="DM414" s="163"/>
      <c r="DN414" s="163"/>
      <c r="DO414" s="163"/>
      <c r="DP414" s="163"/>
      <c r="DQ414" s="163"/>
      <c r="DR414" s="163"/>
      <c r="DS414" s="163"/>
      <c r="DT414" s="163"/>
      <c r="DU414" s="163"/>
      <c r="DV414" s="163"/>
      <c r="DW414" s="163"/>
      <c r="DX414" s="163"/>
      <c r="DY414" s="163"/>
      <c r="DZ414" s="163"/>
      <c r="EA414" s="163"/>
      <c r="EB414" s="163"/>
      <c r="EC414" s="163"/>
      <c r="ED414" s="163"/>
      <c r="EE414" s="163"/>
      <c r="EF414" s="163"/>
      <c r="EG414" s="163"/>
      <c r="EH414" s="163"/>
      <c r="EI414" s="163"/>
      <c r="EJ414" s="163"/>
      <c r="EK414" s="163"/>
      <c r="EL414" s="163"/>
      <c r="EM414" s="163"/>
      <c r="EN414" s="163"/>
      <c r="EO414" s="163"/>
      <c r="EP414" s="163"/>
      <c r="EQ414" s="163"/>
      <c r="ER414" s="163"/>
      <c r="ES414" s="163"/>
      <c r="ET414" s="163"/>
      <c r="EU414" s="163"/>
      <c r="EV414" s="163"/>
      <c r="EW414" s="163"/>
      <c r="EX414" s="163"/>
      <c r="EY414" s="163"/>
      <c r="EZ414" s="163"/>
      <c r="FA414" s="163"/>
      <c r="FB414" s="163"/>
      <c r="FC414" s="163"/>
      <c r="FD414" s="163"/>
      <c r="FE414" s="163"/>
      <c r="FF414" s="163"/>
      <c r="FG414" s="163"/>
      <c r="FH414" s="163"/>
      <c r="FI414" s="163"/>
      <c r="FJ414" s="163"/>
      <c r="FK414" s="163"/>
      <c r="FL414" s="163"/>
      <c r="FM414" s="163"/>
      <c r="FN414" s="163"/>
      <c r="FO414" s="163"/>
      <c r="FP414" s="163"/>
      <c r="FQ414" s="163"/>
      <c r="FR414" s="163"/>
      <c r="FS414" s="163"/>
      <c r="FT414" s="163"/>
      <c r="FU414" s="163"/>
      <c r="FV414" s="163"/>
      <c r="FW414" s="163"/>
      <c r="FX414" s="163"/>
      <c r="FY414" s="163"/>
      <c r="FZ414" s="163"/>
      <c r="GA414" s="163"/>
      <c r="GB414" s="163"/>
      <c r="GC414" s="163"/>
      <c r="GD414" s="163"/>
      <c r="GE414" s="163"/>
      <c r="GF414" s="163"/>
      <c r="GG414" s="163"/>
      <c r="GH414" s="163"/>
      <c r="GI414" s="163"/>
      <c r="GJ414" s="163"/>
      <c r="GK414" s="163"/>
      <c r="GL414" s="163"/>
      <c r="GM414" s="163"/>
      <c r="GN414" s="163"/>
      <c r="GO414" s="163"/>
      <c r="GP414" s="163"/>
      <c r="GQ414" s="163"/>
      <c r="GR414" s="163"/>
      <c r="GS414" s="163"/>
      <c r="GT414" s="163"/>
      <c r="GU414" s="163"/>
      <c r="GV414" s="163"/>
      <c r="GW414" s="163"/>
      <c r="GX414" s="163"/>
      <c r="GY414" s="163"/>
      <c r="GZ414" s="163"/>
      <c r="HA414" s="163"/>
      <c r="HB414" s="163"/>
      <c r="HC414" s="163"/>
      <c r="HD414" s="163"/>
      <c r="HE414" s="163"/>
      <c r="HF414" s="163"/>
      <c r="HG414" s="163"/>
      <c r="HH414" s="163"/>
      <c r="HI414" s="163"/>
      <c r="HJ414" s="163"/>
      <c r="HK414" s="163"/>
      <c r="HL414" s="163"/>
      <c r="HM414" s="163"/>
      <c r="HN414" s="163"/>
      <c r="HO414" s="163"/>
      <c r="HP414" s="163"/>
      <c r="HQ414" s="163"/>
      <c r="HR414" s="163"/>
      <c r="HS414" s="163"/>
      <c r="HT414" s="163"/>
      <c r="HU414" s="163"/>
      <c r="HV414" s="163"/>
      <c r="HW414" s="163"/>
      <c r="HX414" s="163"/>
      <c r="HY414" s="163"/>
      <c r="HZ414" s="163"/>
      <c r="IA414" s="163"/>
      <c r="IB414" s="163"/>
      <c r="IC414" s="163"/>
      <c r="ID414" s="163"/>
      <c r="IE414" s="163"/>
      <c r="IF414" s="163"/>
      <c r="IG414" s="163"/>
      <c r="IH414" s="163"/>
      <c r="II414" s="163"/>
      <c r="IJ414" s="163"/>
      <c r="IK414" s="163"/>
      <c r="IL414" s="163"/>
      <c r="IM414" s="163"/>
      <c r="IN414" s="163"/>
      <c r="IO414" s="163"/>
      <c r="IP414" s="163"/>
      <c r="IQ414" s="163"/>
      <c r="IR414" s="163"/>
      <c r="IS414" s="163"/>
      <c r="IT414" s="163"/>
      <c r="IU414" s="163"/>
      <c r="IV414" s="163"/>
    </row>
    <row r="415" spans="1:256" ht="15.75">
      <c r="A415" s="634"/>
      <c r="B415" s="637"/>
      <c r="C415" s="194" t="s">
        <v>1</v>
      </c>
      <c r="D415" s="195">
        <f t="shared" si="179"/>
        <v>55477898</v>
      </c>
      <c r="E415" s="195">
        <f t="shared" si="179"/>
        <v>19923616</v>
      </c>
      <c r="F415" s="195">
        <f t="shared" si="179"/>
        <v>17439175</v>
      </c>
      <c r="G415" s="195">
        <f t="shared" si="179"/>
        <v>13986855</v>
      </c>
      <c r="H415" s="195">
        <f t="shared" si="179"/>
        <v>3452320</v>
      </c>
      <c r="I415" s="195">
        <f t="shared" si="179"/>
        <v>736100</v>
      </c>
      <c r="J415" s="195">
        <f t="shared" si="179"/>
        <v>103700</v>
      </c>
      <c r="K415" s="195">
        <f t="shared" si="179"/>
        <v>1644641</v>
      </c>
      <c r="L415" s="195">
        <f t="shared" si="179"/>
        <v>0</v>
      </c>
      <c r="M415" s="195">
        <f t="shared" si="179"/>
        <v>35554282</v>
      </c>
      <c r="N415" s="195">
        <f t="shared" si="179"/>
        <v>31204282</v>
      </c>
      <c r="O415" s="195">
        <f t="shared" si="179"/>
        <v>-6300000</v>
      </c>
      <c r="P415" s="195">
        <f t="shared" si="179"/>
        <v>4350000</v>
      </c>
      <c r="Q415" s="162"/>
      <c r="R415" s="162"/>
      <c r="S415" s="162"/>
      <c r="T415" s="162"/>
      <c r="U415" s="162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  <c r="IU415" s="163"/>
      <c r="IV415" s="163"/>
    </row>
    <row r="416" spans="1:256" ht="15.75">
      <c r="A416" s="635"/>
      <c r="B416" s="638"/>
      <c r="C416" s="194" t="s">
        <v>2</v>
      </c>
      <c r="D416" s="195">
        <f>D414+D415</f>
        <v>2023639373.5</v>
      </c>
      <c r="E416" s="195">
        <f t="shared" ref="E416:P416" si="180">E414+E415</f>
        <v>1261406407.5</v>
      </c>
      <c r="F416" s="195">
        <f t="shared" si="180"/>
        <v>541213715.5</v>
      </c>
      <c r="G416" s="195">
        <f t="shared" si="180"/>
        <v>255960353</v>
      </c>
      <c r="H416" s="195">
        <f t="shared" si="180"/>
        <v>285253362.5</v>
      </c>
      <c r="I416" s="195">
        <f t="shared" si="180"/>
        <v>464168105</v>
      </c>
      <c r="J416" s="195">
        <f t="shared" si="180"/>
        <v>4415165</v>
      </c>
      <c r="K416" s="195">
        <f t="shared" si="180"/>
        <v>179976264</v>
      </c>
      <c r="L416" s="195">
        <f t="shared" si="180"/>
        <v>71633158</v>
      </c>
      <c r="M416" s="195">
        <f t="shared" si="180"/>
        <v>762232966</v>
      </c>
      <c r="N416" s="195">
        <f t="shared" si="180"/>
        <v>696284988</v>
      </c>
      <c r="O416" s="195">
        <f t="shared" si="180"/>
        <v>137855303</v>
      </c>
      <c r="P416" s="195">
        <f t="shared" si="180"/>
        <v>65947978</v>
      </c>
      <c r="Q416" s="162"/>
      <c r="R416" s="162"/>
      <c r="S416" s="162"/>
      <c r="T416" s="162"/>
      <c r="U416" s="162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  <c r="BH416" s="163"/>
      <c r="BI416" s="163"/>
      <c r="BJ416" s="163"/>
      <c r="BK416" s="163"/>
      <c r="BL416" s="163"/>
      <c r="BM416" s="163"/>
      <c r="BN416" s="163"/>
      <c r="BO416" s="163"/>
      <c r="BP416" s="163"/>
      <c r="BQ416" s="163"/>
      <c r="BR416" s="163"/>
      <c r="BS416" s="163"/>
      <c r="BT416" s="163"/>
      <c r="BU416" s="163"/>
      <c r="BV416" s="163"/>
      <c r="BW416" s="163"/>
      <c r="BX416" s="163"/>
      <c r="BY416" s="163"/>
      <c r="BZ416" s="163"/>
      <c r="CA416" s="163"/>
      <c r="CB416" s="163"/>
      <c r="CC416" s="163"/>
      <c r="CD416" s="163"/>
      <c r="CE416" s="163"/>
      <c r="CF416" s="163"/>
      <c r="CG416" s="163"/>
      <c r="CH416" s="163"/>
      <c r="CI416" s="163"/>
      <c r="CJ416" s="163"/>
      <c r="CK416" s="163"/>
      <c r="CL416" s="163"/>
      <c r="CM416" s="163"/>
      <c r="CN416" s="163"/>
      <c r="CO416" s="163"/>
      <c r="CP416" s="163"/>
      <c r="CQ416" s="163"/>
      <c r="CR416" s="163"/>
      <c r="CS416" s="163"/>
      <c r="CT416" s="163"/>
      <c r="CU416" s="163"/>
      <c r="CV416" s="163"/>
      <c r="CW416" s="163"/>
      <c r="CX416" s="163"/>
      <c r="CY416" s="163"/>
      <c r="CZ416" s="163"/>
      <c r="DA416" s="163"/>
      <c r="DB416" s="163"/>
      <c r="DC416" s="163"/>
      <c r="DD416" s="163"/>
      <c r="DE416" s="163"/>
      <c r="DF416" s="163"/>
      <c r="DG416" s="163"/>
      <c r="DH416" s="163"/>
      <c r="DI416" s="163"/>
      <c r="DJ416" s="163"/>
      <c r="DK416" s="163"/>
      <c r="DL416" s="163"/>
      <c r="DM416" s="163"/>
      <c r="DN416" s="163"/>
      <c r="DO416" s="163"/>
      <c r="DP416" s="163"/>
      <c r="DQ416" s="163"/>
      <c r="DR416" s="163"/>
      <c r="DS416" s="163"/>
      <c r="DT416" s="163"/>
      <c r="DU416" s="163"/>
      <c r="DV416" s="163"/>
      <c r="DW416" s="163"/>
      <c r="DX416" s="163"/>
      <c r="DY416" s="163"/>
      <c r="DZ416" s="163"/>
      <c r="EA416" s="163"/>
      <c r="EB416" s="163"/>
      <c r="EC416" s="163"/>
      <c r="ED416" s="163"/>
      <c r="EE416" s="163"/>
      <c r="EF416" s="163"/>
      <c r="EG416" s="163"/>
      <c r="EH416" s="163"/>
      <c r="EI416" s="163"/>
      <c r="EJ416" s="163"/>
      <c r="EK416" s="163"/>
      <c r="EL416" s="163"/>
      <c r="EM416" s="163"/>
      <c r="EN416" s="163"/>
      <c r="EO416" s="163"/>
      <c r="EP416" s="163"/>
      <c r="EQ416" s="163"/>
      <c r="ER416" s="163"/>
      <c r="ES416" s="163"/>
      <c r="ET416" s="163"/>
      <c r="EU416" s="163"/>
      <c r="EV416" s="163"/>
      <c r="EW416" s="163"/>
      <c r="EX416" s="163"/>
      <c r="EY416" s="163"/>
      <c r="EZ416" s="163"/>
      <c r="FA416" s="163"/>
      <c r="FB416" s="163"/>
      <c r="FC416" s="163"/>
      <c r="FD416" s="163"/>
      <c r="FE416" s="163"/>
      <c r="FF416" s="163"/>
      <c r="FG416" s="163"/>
      <c r="FH416" s="163"/>
      <c r="FI416" s="163"/>
      <c r="FJ416" s="163"/>
      <c r="FK416" s="163"/>
      <c r="FL416" s="163"/>
      <c r="FM416" s="163"/>
      <c r="FN416" s="163"/>
      <c r="FO416" s="163"/>
      <c r="FP416" s="163"/>
      <c r="FQ416" s="163"/>
      <c r="FR416" s="163"/>
      <c r="FS416" s="163"/>
      <c r="FT416" s="163"/>
      <c r="FU416" s="163"/>
      <c r="FV416" s="163"/>
      <c r="FW416" s="163"/>
      <c r="FX416" s="163"/>
      <c r="FY416" s="163"/>
      <c r="FZ416" s="163"/>
      <c r="GA416" s="163"/>
      <c r="GB416" s="163"/>
      <c r="GC416" s="163"/>
      <c r="GD416" s="163"/>
      <c r="GE416" s="163"/>
      <c r="GF416" s="163"/>
      <c r="GG416" s="163"/>
      <c r="GH416" s="163"/>
      <c r="GI416" s="163"/>
      <c r="GJ416" s="163"/>
      <c r="GK416" s="163"/>
      <c r="GL416" s="163"/>
      <c r="GM416" s="163"/>
      <c r="GN416" s="163"/>
      <c r="GO416" s="163"/>
      <c r="GP416" s="163"/>
      <c r="GQ416" s="163"/>
      <c r="GR416" s="163"/>
      <c r="GS416" s="163"/>
      <c r="GT416" s="163"/>
      <c r="GU416" s="163"/>
      <c r="GV416" s="163"/>
      <c r="GW416" s="163"/>
      <c r="GX416" s="163"/>
      <c r="GY416" s="163"/>
      <c r="GZ416" s="163"/>
      <c r="HA416" s="163"/>
      <c r="HB416" s="163"/>
      <c r="HC416" s="163"/>
      <c r="HD416" s="163"/>
      <c r="HE416" s="163"/>
      <c r="HF416" s="163"/>
      <c r="HG416" s="163"/>
      <c r="HH416" s="163"/>
      <c r="HI416" s="163"/>
      <c r="HJ416" s="163"/>
      <c r="HK416" s="163"/>
      <c r="HL416" s="163"/>
      <c r="HM416" s="163"/>
      <c r="HN416" s="163"/>
      <c r="HO416" s="163"/>
      <c r="HP416" s="163"/>
      <c r="HQ416" s="163"/>
      <c r="HR416" s="163"/>
      <c r="HS416" s="163"/>
      <c r="HT416" s="163"/>
      <c r="HU416" s="163"/>
      <c r="HV416" s="163"/>
      <c r="HW416" s="163"/>
      <c r="HX416" s="163"/>
      <c r="HY416" s="163"/>
      <c r="HZ416" s="163"/>
      <c r="IA416" s="163"/>
      <c r="IB416" s="163"/>
      <c r="IC416" s="163"/>
      <c r="ID416" s="163"/>
      <c r="IE416" s="163"/>
      <c r="IF416" s="163"/>
      <c r="IG416" s="163"/>
      <c r="IH416" s="163"/>
      <c r="II416" s="163"/>
      <c r="IJ416" s="163"/>
      <c r="IK416" s="163"/>
      <c r="IL416" s="163"/>
      <c r="IM416" s="163"/>
      <c r="IN416" s="163"/>
      <c r="IO416" s="163"/>
      <c r="IP416" s="163"/>
      <c r="IQ416" s="163"/>
      <c r="IR416" s="163"/>
      <c r="IS416" s="163"/>
      <c r="IT416" s="163"/>
      <c r="IU416" s="163"/>
      <c r="IV416" s="163"/>
    </row>
    <row r="417" spans="1:256">
      <c r="A417" s="196"/>
      <c r="B417" s="197"/>
      <c r="C417" s="198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197"/>
      <c r="R417" s="197"/>
      <c r="S417" s="197"/>
      <c r="T417" s="197"/>
      <c r="U417" s="197"/>
    </row>
    <row r="418" spans="1:256">
      <c r="A418" s="199" t="s">
        <v>100</v>
      </c>
      <c r="B418" s="142"/>
      <c r="C418" s="200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  <c r="CU418" s="142"/>
      <c r="CV418" s="142"/>
      <c r="CW418" s="142"/>
      <c r="CX418" s="142"/>
      <c r="CY418" s="142"/>
      <c r="CZ418" s="142"/>
      <c r="DA418" s="142"/>
      <c r="DB418" s="142"/>
      <c r="DC418" s="142"/>
      <c r="DD418" s="142"/>
      <c r="DE418" s="142"/>
      <c r="DF418" s="142"/>
      <c r="DG418" s="142"/>
      <c r="DH418" s="142"/>
      <c r="DI418" s="142"/>
      <c r="DJ418" s="142"/>
      <c r="DK418" s="142"/>
      <c r="DL418" s="142"/>
      <c r="DM418" s="142"/>
      <c r="DN418" s="142"/>
      <c r="DO418" s="142"/>
      <c r="DP418" s="142"/>
      <c r="DQ418" s="142"/>
      <c r="DR418" s="142"/>
      <c r="DS418" s="142"/>
      <c r="DT418" s="142"/>
      <c r="DU418" s="142"/>
      <c r="DV418" s="142"/>
      <c r="DW418" s="142"/>
      <c r="DX418" s="142"/>
      <c r="DY418" s="142"/>
      <c r="DZ418" s="142"/>
      <c r="EA418" s="142"/>
      <c r="EB418" s="142"/>
      <c r="EC418" s="142"/>
      <c r="ED418" s="142"/>
      <c r="EE418" s="142"/>
      <c r="EF418" s="142"/>
      <c r="EG418" s="142"/>
      <c r="EH418" s="142"/>
      <c r="EI418" s="142"/>
      <c r="EJ418" s="142"/>
      <c r="EK418" s="142"/>
      <c r="EL418" s="142"/>
      <c r="EM418" s="142"/>
      <c r="EN418" s="142"/>
      <c r="EO418" s="142"/>
      <c r="EP418" s="142"/>
      <c r="EQ418" s="142"/>
      <c r="ER418" s="142"/>
      <c r="ES418" s="142"/>
      <c r="ET418" s="142"/>
      <c r="EU418" s="142"/>
      <c r="EV418" s="142"/>
      <c r="EW418" s="142"/>
      <c r="EX418" s="142"/>
      <c r="EY418" s="142"/>
      <c r="EZ418" s="142"/>
      <c r="FA418" s="142"/>
      <c r="FB418" s="142"/>
      <c r="FC418" s="142"/>
      <c r="FD418" s="142"/>
      <c r="FE418" s="142"/>
      <c r="FF418" s="142"/>
      <c r="FG418" s="142"/>
      <c r="FH418" s="142"/>
      <c r="FI418" s="142"/>
      <c r="FJ418" s="142"/>
      <c r="FK418" s="142"/>
      <c r="FL418" s="142"/>
      <c r="FM418" s="142"/>
      <c r="FN418" s="142"/>
      <c r="FO418" s="142"/>
      <c r="FP418" s="142"/>
      <c r="FQ418" s="142"/>
      <c r="FR418" s="142"/>
      <c r="FS418" s="142"/>
      <c r="FT418" s="142"/>
      <c r="FU418" s="142"/>
      <c r="FV418" s="142"/>
      <c r="FW418" s="142"/>
      <c r="FX418" s="142"/>
      <c r="FY418" s="142"/>
      <c r="FZ418" s="142"/>
      <c r="GA418" s="142"/>
      <c r="GB418" s="142"/>
      <c r="GC418" s="142"/>
      <c r="GD418" s="142"/>
      <c r="GE418" s="142"/>
      <c r="GF418" s="142"/>
      <c r="GG418" s="142"/>
      <c r="GH418" s="142"/>
      <c r="GI418" s="142"/>
      <c r="GJ418" s="142"/>
      <c r="GK418" s="142"/>
      <c r="GL418" s="142"/>
      <c r="GM418" s="142"/>
      <c r="GN418" s="142"/>
      <c r="GO418" s="142"/>
      <c r="GP418" s="142"/>
      <c r="GQ418" s="142"/>
      <c r="GR418" s="142"/>
      <c r="GS418" s="142"/>
      <c r="GT418" s="142"/>
      <c r="GU418" s="142"/>
      <c r="GV418" s="142"/>
      <c r="GW418" s="142"/>
      <c r="GX418" s="142"/>
      <c r="GY418" s="142"/>
      <c r="GZ418" s="142"/>
      <c r="HA418" s="142"/>
      <c r="HB418" s="142"/>
      <c r="HC418" s="142"/>
      <c r="HD418" s="142"/>
      <c r="HE418" s="142"/>
      <c r="HF418" s="142"/>
      <c r="HG418" s="142"/>
      <c r="HH418" s="142"/>
      <c r="HI418" s="142"/>
      <c r="HJ418" s="142"/>
      <c r="HK418" s="142"/>
      <c r="HL418" s="142"/>
      <c r="HM418" s="142"/>
      <c r="HN418" s="142"/>
      <c r="HO418" s="142"/>
      <c r="HP418" s="142"/>
      <c r="HQ418" s="142"/>
      <c r="HR418" s="142"/>
      <c r="HS418" s="142"/>
      <c r="HT418" s="142"/>
      <c r="HU418" s="142"/>
      <c r="HV418" s="142"/>
      <c r="HW418" s="142"/>
      <c r="HX418" s="142"/>
      <c r="HY418" s="142"/>
      <c r="HZ418" s="142"/>
      <c r="IA418" s="142"/>
      <c r="IB418" s="142"/>
      <c r="IC418" s="142"/>
      <c r="ID418" s="142"/>
      <c r="IE418" s="142"/>
      <c r="IF418" s="142"/>
      <c r="IG418" s="142"/>
      <c r="IH418" s="142"/>
      <c r="II418" s="142"/>
      <c r="IJ418" s="142"/>
      <c r="IK418" s="142"/>
      <c r="IL418" s="142"/>
      <c r="IM418" s="142"/>
      <c r="IN418" s="142"/>
      <c r="IO418" s="142"/>
      <c r="IP418" s="142"/>
      <c r="IQ418" s="142"/>
      <c r="IR418" s="142"/>
      <c r="IS418" s="142"/>
      <c r="IT418" s="142"/>
      <c r="IU418" s="142"/>
      <c r="IV418" s="142"/>
    </row>
    <row r="419" spans="1:256">
      <c r="A419" s="199" t="s">
        <v>294</v>
      </c>
      <c r="B419" s="142"/>
      <c r="C419" s="200"/>
      <c r="D419" s="201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  <c r="CU419" s="142"/>
      <c r="CV419" s="142"/>
      <c r="CW419" s="142"/>
      <c r="CX419" s="142"/>
      <c r="CY419" s="142"/>
      <c r="CZ419" s="142"/>
      <c r="DA419" s="142"/>
      <c r="DB419" s="142"/>
      <c r="DC419" s="142"/>
      <c r="DD419" s="142"/>
      <c r="DE419" s="142"/>
      <c r="DF419" s="142"/>
      <c r="DG419" s="142"/>
      <c r="DH419" s="142"/>
      <c r="DI419" s="142"/>
      <c r="DJ419" s="142"/>
      <c r="DK419" s="142"/>
      <c r="DL419" s="142"/>
      <c r="DM419" s="142"/>
      <c r="DN419" s="142"/>
      <c r="DO419" s="142"/>
      <c r="DP419" s="142"/>
      <c r="DQ419" s="142"/>
      <c r="DR419" s="142"/>
      <c r="DS419" s="142"/>
      <c r="DT419" s="142"/>
      <c r="DU419" s="142"/>
      <c r="DV419" s="142"/>
      <c r="DW419" s="142"/>
      <c r="DX419" s="142"/>
      <c r="DY419" s="142"/>
      <c r="DZ419" s="142"/>
      <c r="EA419" s="142"/>
      <c r="EB419" s="142"/>
      <c r="EC419" s="142"/>
      <c r="ED419" s="142"/>
      <c r="EE419" s="142"/>
      <c r="EF419" s="142"/>
      <c r="EG419" s="142"/>
      <c r="EH419" s="142"/>
      <c r="EI419" s="142"/>
      <c r="EJ419" s="142"/>
      <c r="EK419" s="142"/>
      <c r="EL419" s="142"/>
      <c r="EM419" s="142"/>
      <c r="EN419" s="142"/>
      <c r="EO419" s="142"/>
      <c r="EP419" s="142"/>
      <c r="EQ419" s="142"/>
      <c r="ER419" s="142"/>
      <c r="ES419" s="142"/>
      <c r="ET419" s="142"/>
      <c r="EU419" s="142"/>
      <c r="EV419" s="142"/>
      <c r="EW419" s="142"/>
      <c r="EX419" s="142"/>
      <c r="EY419" s="142"/>
      <c r="EZ419" s="142"/>
      <c r="FA419" s="142"/>
      <c r="FB419" s="142"/>
      <c r="FC419" s="142"/>
      <c r="FD419" s="142"/>
      <c r="FE419" s="142"/>
      <c r="FF419" s="142"/>
      <c r="FG419" s="142"/>
      <c r="FH419" s="142"/>
      <c r="FI419" s="142"/>
      <c r="FJ419" s="142"/>
      <c r="FK419" s="142"/>
      <c r="FL419" s="142"/>
      <c r="FM419" s="142"/>
      <c r="FN419" s="142"/>
      <c r="FO419" s="142"/>
      <c r="FP419" s="142"/>
      <c r="FQ419" s="142"/>
      <c r="FR419" s="142"/>
      <c r="FS419" s="142"/>
      <c r="FT419" s="142"/>
      <c r="FU419" s="142"/>
      <c r="FV419" s="142"/>
      <c r="FW419" s="142"/>
      <c r="FX419" s="142"/>
      <c r="FY419" s="142"/>
      <c r="FZ419" s="142"/>
      <c r="GA419" s="142"/>
      <c r="GB419" s="142"/>
      <c r="GC419" s="142"/>
      <c r="GD419" s="142"/>
      <c r="GE419" s="142"/>
      <c r="GF419" s="142"/>
      <c r="GG419" s="142"/>
      <c r="GH419" s="142"/>
      <c r="GI419" s="142"/>
      <c r="GJ419" s="142"/>
      <c r="GK419" s="142"/>
      <c r="GL419" s="142"/>
      <c r="GM419" s="142"/>
      <c r="GN419" s="142"/>
      <c r="GO419" s="142"/>
      <c r="GP419" s="142"/>
      <c r="GQ419" s="142"/>
      <c r="GR419" s="142"/>
      <c r="GS419" s="142"/>
      <c r="GT419" s="142"/>
      <c r="GU419" s="142"/>
      <c r="GV419" s="142"/>
      <c r="GW419" s="142"/>
      <c r="GX419" s="142"/>
      <c r="GY419" s="142"/>
      <c r="GZ419" s="142"/>
      <c r="HA419" s="142"/>
      <c r="HB419" s="142"/>
      <c r="HC419" s="142"/>
      <c r="HD419" s="142"/>
      <c r="HE419" s="142"/>
      <c r="HF419" s="142"/>
      <c r="HG419" s="142"/>
      <c r="HH419" s="142"/>
      <c r="HI419" s="142"/>
      <c r="HJ419" s="142"/>
      <c r="HK419" s="142"/>
      <c r="HL419" s="142"/>
      <c r="HM419" s="142"/>
      <c r="HN419" s="142"/>
      <c r="HO419" s="142"/>
      <c r="HP419" s="142"/>
      <c r="HQ419" s="142"/>
      <c r="HR419" s="142"/>
      <c r="HS419" s="142"/>
      <c r="HT419" s="142"/>
      <c r="HU419" s="142"/>
      <c r="HV419" s="142"/>
      <c r="HW419" s="142"/>
      <c r="HX419" s="142"/>
      <c r="HY419" s="142"/>
      <c r="HZ419" s="142"/>
      <c r="IA419" s="142"/>
      <c r="IB419" s="142"/>
      <c r="IC419" s="142"/>
      <c r="ID419" s="142"/>
      <c r="IE419" s="142"/>
      <c r="IF419" s="142"/>
      <c r="IG419" s="142"/>
      <c r="IH419" s="142"/>
      <c r="II419" s="142"/>
      <c r="IJ419" s="142"/>
      <c r="IK419" s="142"/>
      <c r="IL419" s="142"/>
      <c r="IM419" s="142"/>
      <c r="IN419" s="142"/>
      <c r="IO419" s="142"/>
      <c r="IP419" s="142"/>
      <c r="IQ419" s="142"/>
      <c r="IR419" s="142"/>
      <c r="IS419" s="142"/>
      <c r="IT419" s="142"/>
      <c r="IU419" s="142"/>
      <c r="IV419" s="142"/>
    </row>
    <row r="420" spans="1:256">
      <c r="A420" s="199" t="s">
        <v>295</v>
      </c>
      <c r="B420" s="142"/>
      <c r="C420" s="200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  <c r="CU420" s="142"/>
      <c r="CV420" s="142"/>
      <c r="CW420" s="142"/>
      <c r="CX420" s="142"/>
      <c r="CY420" s="142"/>
      <c r="CZ420" s="142"/>
      <c r="DA420" s="142"/>
      <c r="DB420" s="142"/>
      <c r="DC420" s="142"/>
      <c r="DD420" s="142"/>
      <c r="DE420" s="142"/>
      <c r="DF420" s="142"/>
      <c r="DG420" s="142"/>
      <c r="DH420" s="142"/>
      <c r="DI420" s="142"/>
      <c r="DJ420" s="142"/>
      <c r="DK420" s="142"/>
      <c r="DL420" s="142"/>
      <c r="DM420" s="142"/>
      <c r="DN420" s="142"/>
      <c r="DO420" s="142"/>
      <c r="DP420" s="142"/>
      <c r="DQ420" s="142"/>
      <c r="DR420" s="142"/>
      <c r="DS420" s="142"/>
      <c r="DT420" s="142"/>
      <c r="DU420" s="142"/>
      <c r="DV420" s="142"/>
      <c r="DW420" s="142"/>
      <c r="DX420" s="142"/>
      <c r="DY420" s="142"/>
      <c r="DZ420" s="142"/>
      <c r="EA420" s="142"/>
      <c r="EB420" s="142"/>
      <c r="EC420" s="142"/>
      <c r="ED420" s="142"/>
      <c r="EE420" s="142"/>
      <c r="EF420" s="142"/>
      <c r="EG420" s="142"/>
      <c r="EH420" s="142"/>
      <c r="EI420" s="142"/>
      <c r="EJ420" s="142"/>
      <c r="EK420" s="142"/>
      <c r="EL420" s="142"/>
      <c r="EM420" s="142"/>
      <c r="EN420" s="142"/>
      <c r="EO420" s="142"/>
      <c r="EP420" s="142"/>
      <c r="EQ420" s="142"/>
      <c r="ER420" s="142"/>
      <c r="ES420" s="142"/>
      <c r="ET420" s="142"/>
      <c r="EU420" s="142"/>
      <c r="EV420" s="142"/>
      <c r="EW420" s="142"/>
      <c r="EX420" s="142"/>
      <c r="EY420" s="142"/>
      <c r="EZ420" s="142"/>
      <c r="FA420" s="142"/>
      <c r="FB420" s="142"/>
      <c r="FC420" s="142"/>
      <c r="FD420" s="142"/>
      <c r="FE420" s="142"/>
      <c r="FF420" s="142"/>
      <c r="FG420" s="142"/>
      <c r="FH420" s="142"/>
      <c r="FI420" s="142"/>
      <c r="FJ420" s="142"/>
      <c r="FK420" s="142"/>
      <c r="FL420" s="142"/>
      <c r="FM420" s="142"/>
      <c r="FN420" s="142"/>
      <c r="FO420" s="142"/>
      <c r="FP420" s="142"/>
      <c r="FQ420" s="142"/>
      <c r="FR420" s="142"/>
      <c r="FS420" s="142"/>
      <c r="FT420" s="142"/>
      <c r="FU420" s="142"/>
      <c r="FV420" s="142"/>
      <c r="FW420" s="142"/>
      <c r="FX420" s="142"/>
      <c r="FY420" s="142"/>
      <c r="FZ420" s="142"/>
      <c r="GA420" s="142"/>
      <c r="GB420" s="142"/>
      <c r="GC420" s="142"/>
      <c r="GD420" s="142"/>
      <c r="GE420" s="142"/>
      <c r="GF420" s="142"/>
      <c r="GG420" s="142"/>
      <c r="GH420" s="142"/>
      <c r="GI420" s="142"/>
      <c r="GJ420" s="142"/>
      <c r="GK420" s="142"/>
      <c r="GL420" s="142"/>
      <c r="GM420" s="142"/>
      <c r="GN420" s="142"/>
      <c r="GO420" s="142"/>
      <c r="GP420" s="142"/>
      <c r="GQ420" s="142"/>
      <c r="GR420" s="142"/>
      <c r="GS420" s="142"/>
      <c r="GT420" s="142"/>
      <c r="GU420" s="142"/>
      <c r="GV420" s="142"/>
      <c r="GW420" s="142"/>
      <c r="GX420" s="142"/>
      <c r="GY420" s="142"/>
      <c r="GZ420" s="142"/>
      <c r="HA420" s="142"/>
      <c r="HB420" s="142"/>
      <c r="HC420" s="142"/>
      <c r="HD420" s="142"/>
      <c r="HE420" s="142"/>
      <c r="HF420" s="142"/>
      <c r="HG420" s="142"/>
      <c r="HH420" s="142"/>
      <c r="HI420" s="142"/>
      <c r="HJ420" s="142"/>
      <c r="HK420" s="142"/>
      <c r="HL420" s="142"/>
      <c r="HM420" s="142"/>
      <c r="HN420" s="142"/>
      <c r="HO420" s="142"/>
      <c r="HP420" s="142"/>
      <c r="HQ420" s="142"/>
      <c r="HR420" s="142"/>
      <c r="HS420" s="142"/>
      <c r="HT420" s="142"/>
      <c r="HU420" s="142"/>
      <c r="HV420" s="142"/>
      <c r="HW420" s="142"/>
      <c r="HX420" s="142"/>
      <c r="HY420" s="142"/>
      <c r="HZ420" s="142"/>
      <c r="IA420" s="142"/>
      <c r="IB420" s="142"/>
      <c r="IC420" s="142"/>
      <c r="ID420" s="142"/>
      <c r="IE420" s="142"/>
      <c r="IF420" s="142"/>
      <c r="IG420" s="142"/>
      <c r="IH420" s="142"/>
      <c r="II420" s="142"/>
      <c r="IJ420" s="142"/>
      <c r="IK420" s="142"/>
      <c r="IL420" s="142"/>
      <c r="IM420" s="142"/>
      <c r="IN420" s="142"/>
      <c r="IO420" s="142"/>
      <c r="IP420" s="142"/>
      <c r="IQ420" s="142"/>
      <c r="IR420" s="142"/>
      <c r="IS420" s="142"/>
      <c r="IT420" s="142"/>
      <c r="IU420" s="142"/>
      <c r="IV420" s="142"/>
    </row>
    <row r="421" spans="1:256">
      <c r="A421" s="199" t="s">
        <v>296</v>
      </c>
      <c r="B421" s="142"/>
      <c r="C421" s="200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  <c r="CU421" s="142"/>
      <c r="CV421" s="142"/>
      <c r="CW421" s="142"/>
      <c r="CX421" s="142"/>
      <c r="CY421" s="142"/>
      <c r="CZ421" s="142"/>
      <c r="DA421" s="142"/>
      <c r="DB421" s="142"/>
      <c r="DC421" s="142"/>
      <c r="DD421" s="142"/>
      <c r="DE421" s="142"/>
      <c r="DF421" s="142"/>
      <c r="DG421" s="142"/>
      <c r="DH421" s="142"/>
      <c r="DI421" s="142"/>
      <c r="DJ421" s="142"/>
      <c r="DK421" s="142"/>
      <c r="DL421" s="142"/>
      <c r="DM421" s="142"/>
      <c r="DN421" s="142"/>
      <c r="DO421" s="142"/>
      <c r="DP421" s="142"/>
      <c r="DQ421" s="142"/>
      <c r="DR421" s="142"/>
      <c r="DS421" s="142"/>
      <c r="DT421" s="142"/>
      <c r="DU421" s="142"/>
      <c r="DV421" s="142"/>
      <c r="DW421" s="142"/>
      <c r="DX421" s="142"/>
      <c r="DY421" s="142"/>
      <c r="DZ421" s="142"/>
      <c r="EA421" s="142"/>
      <c r="EB421" s="142"/>
      <c r="EC421" s="142"/>
      <c r="ED421" s="142"/>
      <c r="EE421" s="142"/>
      <c r="EF421" s="142"/>
      <c r="EG421" s="142"/>
      <c r="EH421" s="142"/>
      <c r="EI421" s="142"/>
      <c r="EJ421" s="142"/>
      <c r="EK421" s="142"/>
      <c r="EL421" s="142"/>
      <c r="EM421" s="142"/>
      <c r="EN421" s="142"/>
      <c r="EO421" s="142"/>
      <c r="EP421" s="142"/>
      <c r="EQ421" s="142"/>
      <c r="ER421" s="142"/>
      <c r="ES421" s="142"/>
      <c r="ET421" s="142"/>
      <c r="EU421" s="142"/>
      <c r="EV421" s="142"/>
      <c r="EW421" s="142"/>
      <c r="EX421" s="142"/>
      <c r="EY421" s="142"/>
      <c r="EZ421" s="142"/>
      <c r="FA421" s="142"/>
      <c r="FB421" s="142"/>
      <c r="FC421" s="142"/>
      <c r="FD421" s="142"/>
      <c r="FE421" s="142"/>
      <c r="FF421" s="142"/>
      <c r="FG421" s="142"/>
      <c r="FH421" s="142"/>
      <c r="FI421" s="142"/>
      <c r="FJ421" s="142"/>
      <c r="FK421" s="142"/>
      <c r="FL421" s="142"/>
      <c r="FM421" s="142"/>
      <c r="FN421" s="142"/>
      <c r="FO421" s="142"/>
      <c r="FP421" s="142"/>
      <c r="FQ421" s="142"/>
      <c r="FR421" s="142"/>
      <c r="FS421" s="142"/>
      <c r="FT421" s="142"/>
      <c r="FU421" s="142"/>
      <c r="FV421" s="142"/>
      <c r="FW421" s="142"/>
      <c r="FX421" s="142"/>
      <c r="FY421" s="142"/>
      <c r="FZ421" s="142"/>
      <c r="GA421" s="142"/>
      <c r="GB421" s="142"/>
      <c r="GC421" s="142"/>
      <c r="GD421" s="142"/>
      <c r="GE421" s="142"/>
      <c r="GF421" s="142"/>
      <c r="GG421" s="142"/>
      <c r="GH421" s="142"/>
      <c r="GI421" s="142"/>
      <c r="GJ421" s="142"/>
      <c r="GK421" s="142"/>
      <c r="GL421" s="142"/>
      <c r="GM421" s="142"/>
      <c r="GN421" s="142"/>
      <c r="GO421" s="142"/>
      <c r="GP421" s="142"/>
      <c r="GQ421" s="142"/>
      <c r="GR421" s="142"/>
      <c r="GS421" s="142"/>
      <c r="GT421" s="142"/>
      <c r="GU421" s="142"/>
      <c r="GV421" s="142"/>
      <c r="GW421" s="142"/>
      <c r="GX421" s="142"/>
      <c r="GY421" s="142"/>
      <c r="GZ421" s="142"/>
      <c r="HA421" s="142"/>
      <c r="HB421" s="142"/>
      <c r="HC421" s="142"/>
      <c r="HD421" s="142"/>
      <c r="HE421" s="142"/>
      <c r="HF421" s="142"/>
      <c r="HG421" s="142"/>
      <c r="HH421" s="142"/>
      <c r="HI421" s="142"/>
      <c r="HJ421" s="142"/>
      <c r="HK421" s="142"/>
      <c r="HL421" s="142"/>
      <c r="HM421" s="142"/>
      <c r="HN421" s="142"/>
      <c r="HO421" s="142"/>
      <c r="HP421" s="142"/>
      <c r="HQ421" s="142"/>
      <c r="HR421" s="142"/>
      <c r="HS421" s="142"/>
      <c r="HT421" s="142"/>
      <c r="HU421" s="142"/>
      <c r="HV421" s="142"/>
      <c r="HW421" s="142"/>
      <c r="HX421" s="142"/>
      <c r="HY421" s="142"/>
      <c r="HZ421" s="142"/>
      <c r="IA421" s="142"/>
      <c r="IB421" s="142"/>
      <c r="IC421" s="142"/>
      <c r="ID421" s="142"/>
      <c r="IE421" s="142"/>
      <c r="IF421" s="142"/>
      <c r="IG421" s="142"/>
      <c r="IH421" s="142"/>
      <c r="II421" s="142"/>
      <c r="IJ421" s="142"/>
      <c r="IK421" s="142"/>
      <c r="IL421" s="142"/>
      <c r="IM421" s="142"/>
      <c r="IN421" s="142"/>
      <c r="IO421" s="142"/>
      <c r="IP421" s="142"/>
      <c r="IQ421" s="142"/>
      <c r="IR421" s="142"/>
      <c r="IS421" s="142"/>
      <c r="IT421" s="142"/>
      <c r="IU421" s="142"/>
      <c r="IV421" s="142"/>
    </row>
  </sheetData>
  <sheetProtection algorithmName="SHA-512" hashValue="+KkP8zk7cVtWQM2PJIVwl1E9XNxkDlHCEGAlGuj132zzUj7ES9vYmYDV2sRQ/ogzX8TbGuNuf5QUs9aA89xQrg==" saltValue="Cfz//BzpbnA35nF7BoRN6w==" spinCount="100000" sheet="1" objects="1" scenarios="1"/>
  <mergeCells count="286"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  <mergeCell ref="N9:N10"/>
    <mergeCell ref="P9:P10"/>
    <mergeCell ref="L9:L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119:A121"/>
    <mergeCell ref="B119:B121"/>
    <mergeCell ref="A122:A124"/>
    <mergeCell ref="B122:B124"/>
    <mergeCell ref="A125:A127"/>
    <mergeCell ref="B125:B127"/>
    <mergeCell ref="A110:A112"/>
    <mergeCell ref="B110:B112"/>
    <mergeCell ref="A113:A115"/>
    <mergeCell ref="B113:B115"/>
    <mergeCell ref="A116:A118"/>
    <mergeCell ref="B116:B118"/>
    <mergeCell ref="A137:A139"/>
    <mergeCell ref="B137:B139"/>
    <mergeCell ref="A140:A142"/>
    <mergeCell ref="B140:B142"/>
    <mergeCell ref="A143:A145"/>
    <mergeCell ref="B143:B145"/>
    <mergeCell ref="A128:A130"/>
    <mergeCell ref="B128:B130"/>
    <mergeCell ref="A131:A133"/>
    <mergeCell ref="B131:B133"/>
    <mergeCell ref="A134:A136"/>
    <mergeCell ref="B134:B136"/>
    <mergeCell ref="A155:A157"/>
    <mergeCell ref="B155:B157"/>
    <mergeCell ref="A158:A160"/>
    <mergeCell ref="B158:B160"/>
    <mergeCell ref="A161:A163"/>
    <mergeCell ref="B161:B163"/>
    <mergeCell ref="A146:A148"/>
    <mergeCell ref="B146:B148"/>
    <mergeCell ref="A149:A151"/>
    <mergeCell ref="B149:B151"/>
    <mergeCell ref="A152:A154"/>
    <mergeCell ref="B152:B154"/>
    <mergeCell ref="A173:A175"/>
    <mergeCell ref="B173:B175"/>
    <mergeCell ref="A176:A178"/>
    <mergeCell ref="B176:B178"/>
    <mergeCell ref="A179:A181"/>
    <mergeCell ref="B179:B181"/>
    <mergeCell ref="A164:A166"/>
    <mergeCell ref="B164:B166"/>
    <mergeCell ref="A167:A169"/>
    <mergeCell ref="B167:B169"/>
    <mergeCell ref="A170:A172"/>
    <mergeCell ref="B170:B172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63:A265"/>
    <mergeCell ref="B263:B265"/>
    <mergeCell ref="A266:A268"/>
    <mergeCell ref="B266:B268"/>
    <mergeCell ref="A269:A271"/>
    <mergeCell ref="B269:B271"/>
    <mergeCell ref="A254:A256"/>
    <mergeCell ref="B254:B256"/>
    <mergeCell ref="A257:A259"/>
    <mergeCell ref="B257:B259"/>
    <mergeCell ref="A260:A262"/>
    <mergeCell ref="B260:B262"/>
    <mergeCell ref="A281:A283"/>
    <mergeCell ref="B281:B283"/>
    <mergeCell ref="A284:A286"/>
    <mergeCell ref="B284:B286"/>
    <mergeCell ref="A287:A289"/>
    <mergeCell ref="B287:B289"/>
    <mergeCell ref="A272:A274"/>
    <mergeCell ref="B272:B274"/>
    <mergeCell ref="A275:A277"/>
    <mergeCell ref="B275:B277"/>
    <mergeCell ref="A278:A280"/>
    <mergeCell ref="B278:B280"/>
    <mergeCell ref="A299:A301"/>
    <mergeCell ref="B299:B301"/>
    <mergeCell ref="A302:A304"/>
    <mergeCell ref="B302:B304"/>
    <mergeCell ref="A305:A307"/>
    <mergeCell ref="B305:B307"/>
    <mergeCell ref="A290:A292"/>
    <mergeCell ref="B290:B292"/>
    <mergeCell ref="A293:A295"/>
    <mergeCell ref="B293:B295"/>
    <mergeCell ref="A296:A298"/>
    <mergeCell ref="B296:B298"/>
    <mergeCell ref="A317:A319"/>
    <mergeCell ref="B317:B319"/>
    <mergeCell ref="A320:A322"/>
    <mergeCell ref="B320:B322"/>
    <mergeCell ref="A323:A325"/>
    <mergeCell ref="B323:B325"/>
    <mergeCell ref="A308:A310"/>
    <mergeCell ref="B308:B310"/>
    <mergeCell ref="A311:A313"/>
    <mergeCell ref="B311:B313"/>
    <mergeCell ref="A314:A316"/>
    <mergeCell ref="B314:B316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53:A355"/>
    <mergeCell ref="B353:B355"/>
    <mergeCell ref="A356:A358"/>
    <mergeCell ref="B356:B358"/>
    <mergeCell ref="A359:A361"/>
    <mergeCell ref="B359:B361"/>
    <mergeCell ref="A344:A346"/>
    <mergeCell ref="B344:B346"/>
    <mergeCell ref="A347:A349"/>
    <mergeCell ref="B347:B349"/>
    <mergeCell ref="A350:A352"/>
    <mergeCell ref="B350:B352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407:A409"/>
    <mergeCell ref="B407:B409"/>
    <mergeCell ref="A410:A412"/>
    <mergeCell ref="B410:B412"/>
    <mergeCell ref="A414:A416"/>
    <mergeCell ref="B414:B416"/>
    <mergeCell ref="A398:A400"/>
    <mergeCell ref="B398:B400"/>
    <mergeCell ref="A401:A403"/>
    <mergeCell ref="B401:B403"/>
    <mergeCell ref="A404:A406"/>
    <mergeCell ref="B404:B40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0E5D-B9A2-4FD5-9EDF-7F5DA81CCF16}">
  <dimension ref="A1:G187"/>
  <sheetViews>
    <sheetView view="pageBreakPreview" zoomScaleNormal="118" zoomScaleSheetLayoutView="100" workbookViewId="0">
      <selection activeCell="C178" sqref="C178"/>
    </sheetView>
  </sheetViews>
  <sheetFormatPr defaultRowHeight="12.75"/>
  <cols>
    <col min="1" max="1" width="7.25" style="238" customWidth="1"/>
    <col min="2" max="2" width="7.125" style="238" customWidth="1"/>
    <col min="3" max="3" width="42.25" style="238" customWidth="1"/>
    <col min="4" max="4" width="13.875" style="238" customWidth="1"/>
    <col min="5" max="6" width="12.25" style="238" customWidth="1"/>
    <col min="7" max="7" width="14.125" style="238" customWidth="1"/>
    <col min="8" max="252" width="9" style="238"/>
    <col min="253" max="253" width="7.25" style="238" customWidth="1"/>
    <col min="254" max="254" width="7.125" style="238" customWidth="1"/>
    <col min="255" max="255" width="42.25" style="238" customWidth="1"/>
    <col min="256" max="256" width="13.875" style="238" customWidth="1"/>
    <col min="257" max="258" width="12.25" style="238" customWidth="1"/>
    <col min="259" max="259" width="14.125" style="238" customWidth="1"/>
    <col min="260" max="508" width="9" style="238"/>
    <col min="509" max="509" width="7.25" style="238" customWidth="1"/>
    <col min="510" max="510" width="7.125" style="238" customWidth="1"/>
    <col min="511" max="511" width="42.25" style="238" customWidth="1"/>
    <col min="512" max="512" width="13.875" style="238" customWidth="1"/>
    <col min="513" max="514" width="12.25" style="238" customWidth="1"/>
    <col min="515" max="515" width="14.125" style="238" customWidth="1"/>
    <col min="516" max="764" width="9" style="238"/>
    <col min="765" max="765" width="7.25" style="238" customWidth="1"/>
    <col min="766" max="766" width="7.125" style="238" customWidth="1"/>
    <col min="767" max="767" width="42.25" style="238" customWidth="1"/>
    <col min="768" max="768" width="13.875" style="238" customWidth="1"/>
    <col min="769" max="770" width="12.25" style="238" customWidth="1"/>
    <col min="771" max="771" width="14.125" style="238" customWidth="1"/>
    <col min="772" max="1020" width="9" style="238"/>
    <col min="1021" max="1021" width="7.25" style="238" customWidth="1"/>
    <col min="1022" max="1022" width="7.125" style="238" customWidth="1"/>
    <col min="1023" max="1023" width="42.25" style="238" customWidth="1"/>
    <col min="1024" max="1024" width="13.875" style="238" customWidth="1"/>
    <col min="1025" max="1026" width="12.25" style="238" customWidth="1"/>
    <col min="1027" max="1027" width="14.125" style="238" customWidth="1"/>
    <col min="1028" max="1276" width="9" style="238"/>
    <col min="1277" max="1277" width="7.25" style="238" customWidth="1"/>
    <col min="1278" max="1278" width="7.125" style="238" customWidth="1"/>
    <col min="1279" max="1279" width="42.25" style="238" customWidth="1"/>
    <col min="1280" max="1280" width="13.875" style="238" customWidth="1"/>
    <col min="1281" max="1282" width="12.25" style="238" customWidth="1"/>
    <col min="1283" max="1283" width="14.125" style="238" customWidth="1"/>
    <col min="1284" max="1532" width="9" style="238"/>
    <col min="1533" max="1533" width="7.25" style="238" customWidth="1"/>
    <col min="1534" max="1534" width="7.125" style="238" customWidth="1"/>
    <col min="1535" max="1535" width="42.25" style="238" customWidth="1"/>
    <col min="1536" max="1536" width="13.875" style="238" customWidth="1"/>
    <col min="1537" max="1538" width="12.25" style="238" customWidth="1"/>
    <col min="1539" max="1539" width="14.125" style="238" customWidth="1"/>
    <col min="1540" max="1788" width="9" style="238"/>
    <col min="1789" max="1789" width="7.25" style="238" customWidth="1"/>
    <col min="1790" max="1790" width="7.125" style="238" customWidth="1"/>
    <col min="1791" max="1791" width="42.25" style="238" customWidth="1"/>
    <col min="1792" max="1792" width="13.875" style="238" customWidth="1"/>
    <col min="1793" max="1794" width="12.25" style="238" customWidth="1"/>
    <col min="1795" max="1795" width="14.125" style="238" customWidth="1"/>
    <col min="1796" max="2044" width="9" style="238"/>
    <col min="2045" max="2045" width="7.25" style="238" customWidth="1"/>
    <col min="2046" max="2046" width="7.125" style="238" customWidth="1"/>
    <col min="2047" max="2047" width="42.25" style="238" customWidth="1"/>
    <col min="2048" max="2048" width="13.875" style="238" customWidth="1"/>
    <col min="2049" max="2050" width="12.25" style="238" customWidth="1"/>
    <col min="2051" max="2051" width="14.125" style="238" customWidth="1"/>
    <col min="2052" max="2300" width="9" style="238"/>
    <col min="2301" max="2301" width="7.25" style="238" customWidth="1"/>
    <col min="2302" max="2302" width="7.125" style="238" customWidth="1"/>
    <col min="2303" max="2303" width="42.25" style="238" customWidth="1"/>
    <col min="2304" max="2304" width="13.875" style="238" customWidth="1"/>
    <col min="2305" max="2306" width="12.25" style="238" customWidth="1"/>
    <col min="2307" max="2307" width="14.125" style="238" customWidth="1"/>
    <col min="2308" max="2556" width="9" style="238"/>
    <col min="2557" max="2557" width="7.25" style="238" customWidth="1"/>
    <col min="2558" max="2558" width="7.125" style="238" customWidth="1"/>
    <col min="2559" max="2559" width="42.25" style="238" customWidth="1"/>
    <col min="2560" max="2560" width="13.875" style="238" customWidth="1"/>
    <col min="2561" max="2562" width="12.25" style="238" customWidth="1"/>
    <col min="2563" max="2563" width="14.125" style="238" customWidth="1"/>
    <col min="2564" max="2812" width="9" style="238"/>
    <col min="2813" max="2813" width="7.25" style="238" customWidth="1"/>
    <col min="2814" max="2814" width="7.125" style="238" customWidth="1"/>
    <col min="2815" max="2815" width="42.25" style="238" customWidth="1"/>
    <col min="2816" max="2816" width="13.875" style="238" customWidth="1"/>
    <col min="2817" max="2818" width="12.25" style="238" customWidth="1"/>
    <col min="2819" max="2819" width="14.125" style="238" customWidth="1"/>
    <col min="2820" max="3068" width="9" style="238"/>
    <col min="3069" max="3069" width="7.25" style="238" customWidth="1"/>
    <col min="3070" max="3070" width="7.125" style="238" customWidth="1"/>
    <col min="3071" max="3071" width="42.25" style="238" customWidth="1"/>
    <col min="3072" max="3072" width="13.875" style="238" customWidth="1"/>
    <col min="3073" max="3074" width="12.25" style="238" customWidth="1"/>
    <col min="3075" max="3075" width="14.125" style="238" customWidth="1"/>
    <col min="3076" max="3324" width="9" style="238"/>
    <col min="3325" max="3325" width="7.25" style="238" customWidth="1"/>
    <col min="3326" max="3326" width="7.125" style="238" customWidth="1"/>
    <col min="3327" max="3327" width="42.25" style="238" customWidth="1"/>
    <col min="3328" max="3328" width="13.875" style="238" customWidth="1"/>
    <col min="3329" max="3330" width="12.25" style="238" customWidth="1"/>
    <col min="3331" max="3331" width="14.125" style="238" customWidth="1"/>
    <col min="3332" max="3580" width="9" style="238"/>
    <col min="3581" max="3581" width="7.25" style="238" customWidth="1"/>
    <col min="3582" max="3582" width="7.125" style="238" customWidth="1"/>
    <col min="3583" max="3583" width="42.25" style="238" customWidth="1"/>
    <col min="3584" max="3584" width="13.875" style="238" customWidth="1"/>
    <col min="3585" max="3586" width="12.25" style="238" customWidth="1"/>
    <col min="3587" max="3587" width="14.125" style="238" customWidth="1"/>
    <col min="3588" max="3836" width="9" style="238"/>
    <col min="3837" max="3837" width="7.25" style="238" customWidth="1"/>
    <col min="3838" max="3838" width="7.125" style="238" customWidth="1"/>
    <col min="3839" max="3839" width="42.25" style="238" customWidth="1"/>
    <col min="3840" max="3840" width="13.875" style="238" customWidth="1"/>
    <col min="3841" max="3842" width="12.25" style="238" customWidth="1"/>
    <col min="3843" max="3843" width="14.125" style="238" customWidth="1"/>
    <col min="3844" max="4092" width="9" style="238"/>
    <col min="4093" max="4093" width="7.25" style="238" customWidth="1"/>
    <col min="4094" max="4094" width="7.125" style="238" customWidth="1"/>
    <col min="4095" max="4095" width="42.25" style="238" customWidth="1"/>
    <col min="4096" max="4096" width="13.875" style="238" customWidth="1"/>
    <col min="4097" max="4098" width="12.25" style="238" customWidth="1"/>
    <col min="4099" max="4099" width="14.125" style="238" customWidth="1"/>
    <col min="4100" max="4348" width="9" style="238"/>
    <col min="4349" max="4349" width="7.25" style="238" customWidth="1"/>
    <col min="4350" max="4350" width="7.125" style="238" customWidth="1"/>
    <col min="4351" max="4351" width="42.25" style="238" customWidth="1"/>
    <col min="4352" max="4352" width="13.875" style="238" customWidth="1"/>
    <col min="4353" max="4354" width="12.25" style="238" customWidth="1"/>
    <col min="4355" max="4355" width="14.125" style="238" customWidth="1"/>
    <col min="4356" max="4604" width="9" style="238"/>
    <col min="4605" max="4605" width="7.25" style="238" customWidth="1"/>
    <col min="4606" max="4606" width="7.125" style="238" customWidth="1"/>
    <col min="4607" max="4607" width="42.25" style="238" customWidth="1"/>
    <col min="4608" max="4608" width="13.875" style="238" customWidth="1"/>
    <col min="4609" max="4610" width="12.25" style="238" customWidth="1"/>
    <col min="4611" max="4611" width="14.125" style="238" customWidth="1"/>
    <col min="4612" max="4860" width="9" style="238"/>
    <col min="4861" max="4861" width="7.25" style="238" customWidth="1"/>
    <col min="4862" max="4862" width="7.125" style="238" customWidth="1"/>
    <col min="4863" max="4863" width="42.25" style="238" customWidth="1"/>
    <col min="4864" max="4864" width="13.875" style="238" customWidth="1"/>
    <col min="4865" max="4866" width="12.25" style="238" customWidth="1"/>
    <col min="4867" max="4867" width="14.125" style="238" customWidth="1"/>
    <col min="4868" max="5116" width="9" style="238"/>
    <col min="5117" max="5117" width="7.25" style="238" customWidth="1"/>
    <col min="5118" max="5118" width="7.125" style="238" customWidth="1"/>
    <col min="5119" max="5119" width="42.25" style="238" customWidth="1"/>
    <col min="5120" max="5120" width="13.875" style="238" customWidth="1"/>
    <col min="5121" max="5122" width="12.25" style="238" customWidth="1"/>
    <col min="5123" max="5123" width="14.125" style="238" customWidth="1"/>
    <col min="5124" max="5372" width="9" style="238"/>
    <col min="5373" max="5373" width="7.25" style="238" customWidth="1"/>
    <col min="5374" max="5374" width="7.125" style="238" customWidth="1"/>
    <col min="5375" max="5375" width="42.25" style="238" customWidth="1"/>
    <col min="5376" max="5376" width="13.875" style="238" customWidth="1"/>
    <col min="5377" max="5378" width="12.25" style="238" customWidth="1"/>
    <col min="5379" max="5379" width="14.125" style="238" customWidth="1"/>
    <col min="5380" max="5628" width="9" style="238"/>
    <col min="5629" max="5629" width="7.25" style="238" customWidth="1"/>
    <col min="5630" max="5630" width="7.125" style="238" customWidth="1"/>
    <col min="5631" max="5631" width="42.25" style="238" customWidth="1"/>
    <col min="5632" max="5632" width="13.875" style="238" customWidth="1"/>
    <col min="5633" max="5634" width="12.25" style="238" customWidth="1"/>
    <col min="5635" max="5635" width="14.125" style="238" customWidth="1"/>
    <col min="5636" max="5884" width="9" style="238"/>
    <col min="5885" max="5885" width="7.25" style="238" customWidth="1"/>
    <col min="5886" max="5886" width="7.125" style="238" customWidth="1"/>
    <col min="5887" max="5887" width="42.25" style="238" customWidth="1"/>
    <col min="5888" max="5888" width="13.875" style="238" customWidth="1"/>
    <col min="5889" max="5890" width="12.25" style="238" customWidth="1"/>
    <col min="5891" max="5891" width="14.125" style="238" customWidth="1"/>
    <col min="5892" max="6140" width="9" style="238"/>
    <col min="6141" max="6141" width="7.25" style="238" customWidth="1"/>
    <col min="6142" max="6142" width="7.125" style="238" customWidth="1"/>
    <col min="6143" max="6143" width="42.25" style="238" customWidth="1"/>
    <col min="6144" max="6144" width="13.875" style="238" customWidth="1"/>
    <col min="6145" max="6146" width="12.25" style="238" customWidth="1"/>
    <col min="6147" max="6147" width="14.125" style="238" customWidth="1"/>
    <col min="6148" max="6396" width="9" style="238"/>
    <col min="6397" max="6397" width="7.25" style="238" customWidth="1"/>
    <col min="6398" max="6398" width="7.125" style="238" customWidth="1"/>
    <col min="6399" max="6399" width="42.25" style="238" customWidth="1"/>
    <col min="6400" max="6400" width="13.875" style="238" customWidth="1"/>
    <col min="6401" max="6402" width="12.25" style="238" customWidth="1"/>
    <col min="6403" max="6403" width="14.125" style="238" customWidth="1"/>
    <col min="6404" max="6652" width="9" style="238"/>
    <col min="6653" max="6653" width="7.25" style="238" customWidth="1"/>
    <col min="6654" max="6654" width="7.125" style="238" customWidth="1"/>
    <col min="6655" max="6655" width="42.25" style="238" customWidth="1"/>
    <col min="6656" max="6656" width="13.875" style="238" customWidth="1"/>
    <col min="6657" max="6658" width="12.25" style="238" customWidth="1"/>
    <col min="6659" max="6659" width="14.125" style="238" customWidth="1"/>
    <col min="6660" max="6908" width="9" style="238"/>
    <col min="6909" max="6909" width="7.25" style="238" customWidth="1"/>
    <col min="6910" max="6910" width="7.125" style="238" customWidth="1"/>
    <col min="6911" max="6911" width="42.25" style="238" customWidth="1"/>
    <col min="6912" max="6912" width="13.875" style="238" customWidth="1"/>
    <col min="6913" max="6914" width="12.25" style="238" customWidth="1"/>
    <col min="6915" max="6915" width="14.125" style="238" customWidth="1"/>
    <col min="6916" max="7164" width="9" style="238"/>
    <col min="7165" max="7165" width="7.25" style="238" customWidth="1"/>
    <col min="7166" max="7166" width="7.125" style="238" customWidth="1"/>
    <col min="7167" max="7167" width="42.25" style="238" customWidth="1"/>
    <col min="7168" max="7168" width="13.875" style="238" customWidth="1"/>
    <col min="7169" max="7170" width="12.25" style="238" customWidth="1"/>
    <col min="7171" max="7171" width="14.125" style="238" customWidth="1"/>
    <col min="7172" max="7420" width="9" style="238"/>
    <col min="7421" max="7421" width="7.25" style="238" customWidth="1"/>
    <col min="7422" max="7422" width="7.125" style="238" customWidth="1"/>
    <col min="7423" max="7423" width="42.25" style="238" customWidth="1"/>
    <col min="7424" max="7424" width="13.875" style="238" customWidth="1"/>
    <col min="7425" max="7426" width="12.25" style="238" customWidth="1"/>
    <col min="7427" max="7427" width="14.125" style="238" customWidth="1"/>
    <col min="7428" max="7676" width="9" style="238"/>
    <col min="7677" max="7677" width="7.25" style="238" customWidth="1"/>
    <col min="7678" max="7678" width="7.125" style="238" customWidth="1"/>
    <col min="7679" max="7679" width="42.25" style="238" customWidth="1"/>
    <col min="7680" max="7680" width="13.875" style="238" customWidth="1"/>
    <col min="7681" max="7682" width="12.25" style="238" customWidth="1"/>
    <col min="7683" max="7683" width="14.125" style="238" customWidth="1"/>
    <col min="7684" max="7932" width="9" style="238"/>
    <col min="7933" max="7933" width="7.25" style="238" customWidth="1"/>
    <col min="7934" max="7934" width="7.125" style="238" customWidth="1"/>
    <col min="7935" max="7935" width="42.25" style="238" customWidth="1"/>
    <col min="7936" max="7936" width="13.875" style="238" customWidth="1"/>
    <col min="7937" max="7938" width="12.25" style="238" customWidth="1"/>
    <col min="7939" max="7939" width="14.125" style="238" customWidth="1"/>
    <col min="7940" max="8188" width="9" style="238"/>
    <col min="8189" max="8189" width="7.25" style="238" customWidth="1"/>
    <col min="8190" max="8190" width="7.125" style="238" customWidth="1"/>
    <col min="8191" max="8191" width="42.25" style="238" customWidth="1"/>
    <col min="8192" max="8192" width="13.875" style="238" customWidth="1"/>
    <col min="8193" max="8194" width="12.25" style="238" customWidth="1"/>
    <col min="8195" max="8195" width="14.125" style="238" customWidth="1"/>
    <col min="8196" max="8444" width="9" style="238"/>
    <col min="8445" max="8445" width="7.25" style="238" customWidth="1"/>
    <col min="8446" max="8446" width="7.125" style="238" customWidth="1"/>
    <col min="8447" max="8447" width="42.25" style="238" customWidth="1"/>
    <col min="8448" max="8448" width="13.875" style="238" customWidth="1"/>
    <col min="8449" max="8450" width="12.25" style="238" customWidth="1"/>
    <col min="8451" max="8451" width="14.125" style="238" customWidth="1"/>
    <col min="8452" max="8700" width="9" style="238"/>
    <col min="8701" max="8701" width="7.25" style="238" customWidth="1"/>
    <col min="8702" max="8702" width="7.125" style="238" customWidth="1"/>
    <col min="8703" max="8703" width="42.25" style="238" customWidth="1"/>
    <col min="8704" max="8704" width="13.875" style="238" customWidth="1"/>
    <col min="8705" max="8706" width="12.25" style="238" customWidth="1"/>
    <col min="8707" max="8707" width="14.125" style="238" customWidth="1"/>
    <col min="8708" max="8956" width="9" style="238"/>
    <col min="8957" max="8957" width="7.25" style="238" customWidth="1"/>
    <col min="8958" max="8958" width="7.125" style="238" customWidth="1"/>
    <col min="8959" max="8959" width="42.25" style="238" customWidth="1"/>
    <col min="8960" max="8960" width="13.875" style="238" customWidth="1"/>
    <col min="8961" max="8962" width="12.25" style="238" customWidth="1"/>
    <col min="8963" max="8963" width="14.125" style="238" customWidth="1"/>
    <col min="8964" max="9212" width="9" style="238"/>
    <col min="9213" max="9213" width="7.25" style="238" customWidth="1"/>
    <col min="9214" max="9214" width="7.125" style="238" customWidth="1"/>
    <col min="9215" max="9215" width="42.25" style="238" customWidth="1"/>
    <col min="9216" max="9216" width="13.875" style="238" customWidth="1"/>
    <col min="9217" max="9218" width="12.25" style="238" customWidth="1"/>
    <col min="9219" max="9219" width="14.125" style="238" customWidth="1"/>
    <col min="9220" max="9468" width="9" style="238"/>
    <col min="9469" max="9469" width="7.25" style="238" customWidth="1"/>
    <col min="9470" max="9470" width="7.125" style="238" customWidth="1"/>
    <col min="9471" max="9471" width="42.25" style="238" customWidth="1"/>
    <col min="9472" max="9472" width="13.875" style="238" customWidth="1"/>
    <col min="9473" max="9474" width="12.25" style="238" customWidth="1"/>
    <col min="9475" max="9475" width="14.125" style="238" customWidth="1"/>
    <col min="9476" max="9724" width="9" style="238"/>
    <col min="9725" max="9725" width="7.25" style="238" customWidth="1"/>
    <col min="9726" max="9726" width="7.125" style="238" customWidth="1"/>
    <col min="9727" max="9727" width="42.25" style="238" customWidth="1"/>
    <col min="9728" max="9728" width="13.875" style="238" customWidth="1"/>
    <col min="9729" max="9730" width="12.25" style="238" customWidth="1"/>
    <col min="9731" max="9731" width="14.125" style="238" customWidth="1"/>
    <col min="9732" max="9980" width="9" style="238"/>
    <col min="9981" max="9981" width="7.25" style="238" customWidth="1"/>
    <col min="9982" max="9982" width="7.125" style="238" customWidth="1"/>
    <col min="9983" max="9983" width="42.25" style="238" customWidth="1"/>
    <col min="9984" max="9984" width="13.875" style="238" customWidth="1"/>
    <col min="9985" max="9986" width="12.25" style="238" customWidth="1"/>
    <col min="9987" max="9987" width="14.125" style="238" customWidth="1"/>
    <col min="9988" max="10236" width="9" style="238"/>
    <col min="10237" max="10237" width="7.25" style="238" customWidth="1"/>
    <col min="10238" max="10238" width="7.125" style="238" customWidth="1"/>
    <col min="10239" max="10239" width="42.25" style="238" customWidth="1"/>
    <col min="10240" max="10240" width="13.875" style="238" customWidth="1"/>
    <col min="10241" max="10242" width="12.25" style="238" customWidth="1"/>
    <col min="10243" max="10243" width="14.125" style="238" customWidth="1"/>
    <col min="10244" max="10492" width="9" style="238"/>
    <col min="10493" max="10493" width="7.25" style="238" customWidth="1"/>
    <col min="10494" max="10494" width="7.125" style="238" customWidth="1"/>
    <col min="10495" max="10495" width="42.25" style="238" customWidth="1"/>
    <col min="10496" max="10496" width="13.875" style="238" customWidth="1"/>
    <col min="10497" max="10498" width="12.25" style="238" customWidth="1"/>
    <col min="10499" max="10499" width="14.125" style="238" customWidth="1"/>
    <col min="10500" max="10748" width="9" style="238"/>
    <col min="10749" max="10749" width="7.25" style="238" customWidth="1"/>
    <col min="10750" max="10750" width="7.125" style="238" customWidth="1"/>
    <col min="10751" max="10751" width="42.25" style="238" customWidth="1"/>
    <col min="10752" max="10752" width="13.875" style="238" customWidth="1"/>
    <col min="10753" max="10754" width="12.25" style="238" customWidth="1"/>
    <col min="10755" max="10755" width="14.125" style="238" customWidth="1"/>
    <col min="10756" max="11004" width="9" style="238"/>
    <col min="11005" max="11005" width="7.25" style="238" customWidth="1"/>
    <col min="11006" max="11006" width="7.125" style="238" customWidth="1"/>
    <col min="11007" max="11007" width="42.25" style="238" customWidth="1"/>
    <col min="11008" max="11008" width="13.875" style="238" customWidth="1"/>
    <col min="11009" max="11010" width="12.25" style="238" customWidth="1"/>
    <col min="11011" max="11011" width="14.125" style="238" customWidth="1"/>
    <col min="11012" max="11260" width="9" style="238"/>
    <col min="11261" max="11261" width="7.25" style="238" customWidth="1"/>
    <col min="11262" max="11262" width="7.125" style="238" customWidth="1"/>
    <col min="11263" max="11263" width="42.25" style="238" customWidth="1"/>
    <col min="11264" max="11264" width="13.875" style="238" customWidth="1"/>
    <col min="11265" max="11266" width="12.25" style="238" customWidth="1"/>
    <col min="11267" max="11267" width="14.125" style="238" customWidth="1"/>
    <col min="11268" max="11516" width="9" style="238"/>
    <col min="11517" max="11517" width="7.25" style="238" customWidth="1"/>
    <col min="11518" max="11518" width="7.125" style="238" customWidth="1"/>
    <col min="11519" max="11519" width="42.25" style="238" customWidth="1"/>
    <col min="11520" max="11520" width="13.875" style="238" customWidth="1"/>
    <col min="11521" max="11522" width="12.25" style="238" customWidth="1"/>
    <col min="11523" max="11523" width="14.125" style="238" customWidth="1"/>
    <col min="11524" max="11772" width="9" style="238"/>
    <col min="11773" max="11773" width="7.25" style="238" customWidth="1"/>
    <col min="11774" max="11774" width="7.125" style="238" customWidth="1"/>
    <col min="11775" max="11775" width="42.25" style="238" customWidth="1"/>
    <col min="11776" max="11776" width="13.875" style="238" customWidth="1"/>
    <col min="11777" max="11778" width="12.25" style="238" customWidth="1"/>
    <col min="11779" max="11779" width="14.125" style="238" customWidth="1"/>
    <col min="11780" max="12028" width="9" style="238"/>
    <col min="12029" max="12029" width="7.25" style="238" customWidth="1"/>
    <col min="12030" max="12030" width="7.125" style="238" customWidth="1"/>
    <col min="12031" max="12031" width="42.25" style="238" customWidth="1"/>
    <col min="12032" max="12032" width="13.875" style="238" customWidth="1"/>
    <col min="12033" max="12034" width="12.25" style="238" customWidth="1"/>
    <col min="12035" max="12035" width="14.125" style="238" customWidth="1"/>
    <col min="12036" max="12284" width="9" style="238"/>
    <col min="12285" max="12285" width="7.25" style="238" customWidth="1"/>
    <col min="12286" max="12286" width="7.125" style="238" customWidth="1"/>
    <col min="12287" max="12287" width="42.25" style="238" customWidth="1"/>
    <col min="12288" max="12288" width="13.875" style="238" customWidth="1"/>
    <col min="12289" max="12290" width="12.25" style="238" customWidth="1"/>
    <col min="12291" max="12291" width="14.125" style="238" customWidth="1"/>
    <col min="12292" max="12540" width="9" style="238"/>
    <col min="12541" max="12541" width="7.25" style="238" customWidth="1"/>
    <col min="12542" max="12542" width="7.125" style="238" customWidth="1"/>
    <col min="12543" max="12543" width="42.25" style="238" customWidth="1"/>
    <col min="12544" max="12544" width="13.875" style="238" customWidth="1"/>
    <col min="12545" max="12546" width="12.25" style="238" customWidth="1"/>
    <col min="12547" max="12547" width="14.125" style="238" customWidth="1"/>
    <col min="12548" max="12796" width="9" style="238"/>
    <col min="12797" max="12797" width="7.25" style="238" customWidth="1"/>
    <col min="12798" max="12798" width="7.125" style="238" customWidth="1"/>
    <col min="12799" max="12799" width="42.25" style="238" customWidth="1"/>
    <col min="12800" max="12800" width="13.875" style="238" customWidth="1"/>
    <col min="12801" max="12802" width="12.25" style="238" customWidth="1"/>
    <col min="12803" max="12803" width="14.125" style="238" customWidth="1"/>
    <col min="12804" max="13052" width="9" style="238"/>
    <col min="13053" max="13053" width="7.25" style="238" customWidth="1"/>
    <col min="13054" max="13054" width="7.125" style="238" customWidth="1"/>
    <col min="13055" max="13055" width="42.25" style="238" customWidth="1"/>
    <col min="13056" max="13056" width="13.875" style="238" customWidth="1"/>
    <col min="13057" max="13058" width="12.25" style="238" customWidth="1"/>
    <col min="13059" max="13059" width="14.125" style="238" customWidth="1"/>
    <col min="13060" max="13308" width="9" style="238"/>
    <col min="13309" max="13309" width="7.25" style="238" customWidth="1"/>
    <col min="13310" max="13310" width="7.125" style="238" customWidth="1"/>
    <col min="13311" max="13311" width="42.25" style="238" customWidth="1"/>
    <col min="13312" max="13312" width="13.875" style="238" customWidth="1"/>
    <col min="13313" max="13314" width="12.25" style="238" customWidth="1"/>
    <col min="13315" max="13315" width="14.125" style="238" customWidth="1"/>
    <col min="13316" max="13564" width="9" style="238"/>
    <col min="13565" max="13565" width="7.25" style="238" customWidth="1"/>
    <col min="13566" max="13566" width="7.125" style="238" customWidth="1"/>
    <col min="13567" max="13567" width="42.25" style="238" customWidth="1"/>
    <col min="13568" max="13568" width="13.875" style="238" customWidth="1"/>
    <col min="13569" max="13570" width="12.25" style="238" customWidth="1"/>
    <col min="13571" max="13571" width="14.125" style="238" customWidth="1"/>
    <col min="13572" max="13820" width="9" style="238"/>
    <col min="13821" max="13821" width="7.25" style="238" customWidth="1"/>
    <col min="13822" max="13822" width="7.125" style="238" customWidth="1"/>
    <col min="13823" max="13823" width="42.25" style="238" customWidth="1"/>
    <col min="13824" max="13824" width="13.875" style="238" customWidth="1"/>
    <col min="13825" max="13826" width="12.25" style="238" customWidth="1"/>
    <col min="13827" max="13827" width="14.125" style="238" customWidth="1"/>
    <col min="13828" max="14076" width="9" style="238"/>
    <col min="14077" max="14077" width="7.25" style="238" customWidth="1"/>
    <col min="14078" max="14078" width="7.125" style="238" customWidth="1"/>
    <col min="14079" max="14079" width="42.25" style="238" customWidth="1"/>
    <col min="14080" max="14080" width="13.875" style="238" customWidth="1"/>
    <col min="14081" max="14082" width="12.25" style="238" customWidth="1"/>
    <col min="14083" max="14083" width="14.125" style="238" customWidth="1"/>
    <col min="14084" max="14332" width="9" style="238"/>
    <col min="14333" max="14333" width="7.25" style="238" customWidth="1"/>
    <col min="14334" max="14334" width="7.125" style="238" customWidth="1"/>
    <col min="14335" max="14335" width="42.25" style="238" customWidth="1"/>
    <col min="14336" max="14336" width="13.875" style="238" customWidth="1"/>
    <col min="14337" max="14338" width="12.25" style="238" customWidth="1"/>
    <col min="14339" max="14339" width="14.125" style="238" customWidth="1"/>
    <col min="14340" max="14588" width="9" style="238"/>
    <col min="14589" max="14589" width="7.25" style="238" customWidth="1"/>
    <col min="14590" max="14590" width="7.125" style="238" customWidth="1"/>
    <col min="14591" max="14591" width="42.25" style="238" customWidth="1"/>
    <col min="14592" max="14592" width="13.875" style="238" customWidth="1"/>
    <col min="14593" max="14594" width="12.25" style="238" customWidth="1"/>
    <col min="14595" max="14595" width="14.125" style="238" customWidth="1"/>
    <col min="14596" max="14844" width="9" style="238"/>
    <col min="14845" max="14845" width="7.25" style="238" customWidth="1"/>
    <col min="14846" max="14846" width="7.125" style="238" customWidth="1"/>
    <col min="14847" max="14847" width="42.25" style="238" customWidth="1"/>
    <col min="14848" max="14848" width="13.875" style="238" customWidth="1"/>
    <col min="14849" max="14850" width="12.25" style="238" customWidth="1"/>
    <col min="14851" max="14851" width="14.125" style="238" customWidth="1"/>
    <col min="14852" max="15100" width="9" style="238"/>
    <col min="15101" max="15101" width="7.25" style="238" customWidth="1"/>
    <col min="15102" max="15102" width="7.125" style="238" customWidth="1"/>
    <col min="15103" max="15103" width="42.25" style="238" customWidth="1"/>
    <col min="15104" max="15104" width="13.875" style="238" customWidth="1"/>
    <col min="15105" max="15106" width="12.25" style="238" customWidth="1"/>
    <col min="15107" max="15107" width="14.125" style="238" customWidth="1"/>
    <col min="15108" max="15356" width="9" style="238"/>
    <col min="15357" max="15357" width="7.25" style="238" customWidth="1"/>
    <col min="15358" max="15358" width="7.125" style="238" customWidth="1"/>
    <col min="15359" max="15359" width="42.25" style="238" customWidth="1"/>
    <col min="15360" max="15360" width="13.875" style="238" customWidth="1"/>
    <col min="15361" max="15362" width="12.25" style="238" customWidth="1"/>
    <col min="15363" max="15363" width="14.125" style="238" customWidth="1"/>
    <col min="15364" max="15612" width="9" style="238"/>
    <col min="15613" max="15613" width="7.25" style="238" customWidth="1"/>
    <col min="15614" max="15614" width="7.125" style="238" customWidth="1"/>
    <col min="15615" max="15615" width="42.25" style="238" customWidth="1"/>
    <col min="15616" max="15616" width="13.875" style="238" customWidth="1"/>
    <col min="15617" max="15618" width="12.25" style="238" customWidth="1"/>
    <col min="15619" max="15619" width="14.125" style="238" customWidth="1"/>
    <col min="15620" max="15868" width="9" style="238"/>
    <col min="15869" max="15869" width="7.25" style="238" customWidth="1"/>
    <col min="15870" max="15870" width="7.125" style="238" customWidth="1"/>
    <col min="15871" max="15871" width="42.25" style="238" customWidth="1"/>
    <col min="15872" max="15872" width="13.875" style="238" customWidth="1"/>
    <col min="15873" max="15874" width="12.25" style="238" customWidth="1"/>
    <col min="15875" max="15875" width="14.125" style="238" customWidth="1"/>
    <col min="15876" max="16124" width="9" style="238"/>
    <col min="16125" max="16125" width="7.25" style="238" customWidth="1"/>
    <col min="16126" max="16126" width="7.125" style="238" customWidth="1"/>
    <col min="16127" max="16127" width="42.25" style="238" customWidth="1"/>
    <col min="16128" max="16128" width="13.875" style="238" customWidth="1"/>
    <col min="16129" max="16130" width="12.25" style="238" customWidth="1"/>
    <col min="16131" max="16131" width="14.125" style="238" customWidth="1"/>
    <col min="16132" max="16384" width="9" style="238"/>
  </cols>
  <sheetData>
    <row r="1" spans="1:7" s="142" customFormat="1">
      <c r="A1" s="200"/>
      <c r="B1" s="202"/>
      <c r="D1" s="141"/>
      <c r="E1" s="141" t="s">
        <v>297</v>
      </c>
      <c r="F1" s="141"/>
      <c r="G1" s="141"/>
    </row>
    <row r="2" spans="1:7" s="142" customFormat="1" ht="13.15" customHeight="1">
      <c r="A2" s="200"/>
      <c r="B2" s="202"/>
      <c r="D2" s="141"/>
      <c r="E2" s="4" t="s">
        <v>121</v>
      </c>
      <c r="F2" s="141"/>
      <c r="G2" s="141"/>
    </row>
    <row r="3" spans="1:7" s="142" customFormat="1">
      <c r="A3" s="200"/>
      <c r="B3" s="202"/>
      <c r="D3" s="141"/>
      <c r="E3" s="4" t="s">
        <v>536</v>
      </c>
      <c r="F3" s="141"/>
      <c r="G3" s="141"/>
    </row>
    <row r="4" spans="1:7" s="142" customFormat="1">
      <c r="A4" s="200"/>
      <c r="B4" s="202"/>
    </row>
    <row r="5" spans="1:7" s="142" customFormat="1" ht="47.45" customHeight="1">
      <c r="A5" s="659" t="s">
        <v>298</v>
      </c>
      <c r="B5" s="659"/>
      <c r="C5" s="659"/>
      <c r="D5" s="659"/>
      <c r="E5" s="659"/>
      <c r="F5" s="659"/>
      <c r="G5" s="659"/>
    </row>
    <row r="6" spans="1:7" s="142" customFormat="1">
      <c r="A6" s="203"/>
      <c r="B6" s="203"/>
      <c r="C6" s="204"/>
      <c r="D6" s="204"/>
      <c r="E6" s="204"/>
      <c r="F6" s="204"/>
      <c r="G6" s="203" t="s">
        <v>35</v>
      </c>
    </row>
    <row r="7" spans="1:7" s="208" customFormat="1">
      <c r="A7" s="205" t="s">
        <v>36</v>
      </c>
      <c r="B7" s="666" t="s">
        <v>76</v>
      </c>
      <c r="C7" s="667" t="s">
        <v>37</v>
      </c>
      <c r="D7" s="206" t="s">
        <v>299</v>
      </c>
      <c r="E7" s="669" t="s">
        <v>300</v>
      </c>
      <c r="F7" s="671" t="s">
        <v>78</v>
      </c>
      <c r="G7" s="207" t="s">
        <v>301</v>
      </c>
    </row>
    <row r="8" spans="1:7" s="208" customFormat="1" ht="14.25" customHeight="1">
      <c r="A8" s="209" t="s">
        <v>302</v>
      </c>
      <c r="B8" s="666"/>
      <c r="C8" s="668"/>
      <c r="D8" s="210" t="s">
        <v>303</v>
      </c>
      <c r="E8" s="670"/>
      <c r="F8" s="672"/>
      <c r="G8" s="211" t="s">
        <v>304</v>
      </c>
    </row>
    <row r="9" spans="1:7" s="215" customFormat="1" ht="12">
      <c r="A9" s="212">
        <v>1</v>
      </c>
      <c r="B9" s="213">
        <v>2</v>
      </c>
      <c r="C9" s="212">
        <v>3</v>
      </c>
      <c r="D9" s="213">
        <v>4</v>
      </c>
      <c r="E9" s="214">
        <v>5</v>
      </c>
      <c r="F9" s="212">
        <v>6</v>
      </c>
      <c r="G9" s="212">
        <v>7</v>
      </c>
    </row>
    <row r="10" spans="1:7" s="221" customFormat="1" ht="18.600000000000001" customHeight="1">
      <c r="A10" s="216"/>
      <c r="B10" s="217"/>
      <c r="C10" s="218" t="s">
        <v>305</v>
      </c>
      <c r="D10" s="219">
        <v>1968161475.5</v>
      </c>
      <c r="E10" s="220">
        <f>E11+E14+E27+E30+E33+E37+E57+E75+E111+E114+E121+E153+E167+E178+E182</f>
        <v>75605283</v>
      </c>
      <c r="F10" s="219">
        <f>F11+F14+F27+F30+F33+F37+F57+F75+F111+F114+F121+F153+F167+F178+F182</f>
        <v>20127385</v>
      </c>
      <c r="G10" s="219">
        <f>D10+E10-F10</f>
        <v>2023639373.5</v>
      </c>
    </row>
    <row r="11" spans="1:7" s="227" customFormat="1" ht="14.1" customHeight="1">
      <c r="A11" s="222" t="s">
        <v>42</v>
      </c>
      <c r="B11" s="223" t="s">
        <v>98</v>
      </c>
      <c r="C11" s="224" t="s">
        <v>144</v>
      </c>
      <c r="D11" s="225">
        <v>26145000</v>
      </c>
      <c r="E11" s="226">
        <f>E12</f>
        <v>100000</v>
      </c>
      <c r="F11" s="225">
        <f>F12</f>
        <v>0</v>
      </c>
      <c r="G11" s="225">
        <f>D11+E11-F11</f>
        <v>26245000</v>
      </c>
    </row>
    <row r="12" spans="1:7" s="227" customFormat="1" ht="14.1" customHeight="1">
      <c r="A12" s="228" t="s">
        <v>153</v>
      </c>
      <c r="B12" s="229" t="s">
        <v>98</v>
      </c>
      <c r="C12" s="230" t="s">
        <v>103</v>
      </c>
      <c r="D12" s="231">
        <v>3210000</v>
      </c>
      <c r="E12" s="232">
        <f>E13</f>
        <v>100000</v>
      </c>
      <c r="F12" s="231">
        <f>F13</f>
        <v>0</v>
      </c>
      <c r="G12" s="231">
        <f t="shared" ref="G12:G75" si="0">D12+E12-F12</f>
        <v>3310000</v>
      </c>
    </row>
    <row r="13" spans="1:7" ht="14.1" customHeight="1">
      <c r="A13" s="233" t="s">
        <v>98</v>
      </c>
      <c r="B13" s="234">
        <v>4300</v>
      </c>
      <c r="C13" s="235" t="s">
        <v>306</v>
      </c>
      <c r="D13" s="236">
        <v>2181000</v>
      </c>
      <c r="E13" s="237">
        <v>100000</v>
      </c>
      <c r="F13" s="236">
        <v>0</v>
      </c>
      <c r="G13" s="236">
        <f t="shared" si="0"/>
        <v>2281000</v>
      </c>
    </row>
    <row r="14" spans="1:7" s="227" customFormat="1" ht="14.1" customHeight="1">
      <c r="A14" s="222" t="s">
        <v>45</v>
      </c>
      <c r="B14" s="223" t="s">
        <v>98</v>
      </c>
      <c r="C14" s="224" t="s">
        <v>46</v>
      </c>
      <c r="D14" s="225">
        <v>791032576</v>
      </c>
      <c r="E14" s="226">
        <f>E15</f>
        <v>32900000</v>
      </c>
      <c r="F14" s="225">
        <f>F15</f>
        <v>6440300</v>
      </c>
      <c r="G14" s="225">
        <f t="shared" si="0"/>
        <v>817492276</v>
      </c>
    </row>
    <row r="15" spans="1:7" s="227" customFormat="1" ht="14.1" customHeight="1">
      <c r="A15" s="228">
        <v>60013</v>
      </c>
      <c r="B15" s="229" t="s">
        <v>98</v>
      </c>
      <c r="C15" s="230" t="s">
        <v>169</v>
      </c>
      <c r="D15" s="231">
        <v>448695258</v>
      </c>
      <c r="E15" s="232">
        <f>SUM(E16:E26)</f>
        <v>32900000</v>
      </c>
      <c r="F15" s="231">
        <f>SUM(F16:F26)</f>
        <v>6440300</v>
      </c>
      <c r="G15" s="231">
        <f t="shared" si="0"/>
        <v>475154958</v>
      </c>
    </row>
    <row r="16" spans="1:7" ht="14.1" customHeight="1">
      <c r="A16" s="233" t="s">
        <v>98</v>
      </c>
      <c r="B16" s="234">
        <v>4017</v>
      </c>
      <c r="C16" s="235" t="s">
        <v>307</v>
      </c>
      <c r="D16" s="236">
        <v>796954</v>
      </c>
      <c r="E16" s="237">
        <v>0</v>
      </c>
      <c r="F16" s="236">
        <v>98283</v>
      </c>
      <c r="G16" s="236">
        <f t="shared" si="0"/>
        <v>698671</v>
      </c>
    </row>
    <row r="17" spans="1:7" ht="14.1" customHeight="1">
      <c r="A17" s="233" t="s">
        <v>98</v>
      </c>
      <c r="B17" s="234">
        <v>4019</v>
      </c>
      <c r="C17" s="235" t="s">
        <v>307</v>
      </c>
      <c r="D17" s="236">
        <v>140638</v>
      </c>
      <c r="E17" s="237">
        <v>0</v>
      </c>
      <c r="F17" s="236">
        <v>17343</v>
      </c>
      <c r="G17" s="236">
        <f t="shared" si="0"/>
        <v>123295</v>
      </c>
    </row>
    <row r="18" spans="1:7" ht="14.1" customHeight="1">
      <c r="A18" s="233" t="s">
        <v>98</v>
      </c>
      <c r="B18" s="234">
        <v>4117</v>
      </c>
      <c r="C18" s="235" t="s">
        <v>308</v>
      </c>
      <c r="D18" s="236">
        <v>139789</v>
      </c>
      <c r="E18" s="237">
        <v>0</v>
      </c>
      <c r="F18" s="236">
        <v>17240</v>
      </c>
      <c r="G18" s="236">
        <f t="shared" si="0"/>
        <v>122549</v>
      </c>
    </row>
    <row r="19" spans="1:7" ht="14.1" customHeight="1">
      <c r="A19" s="233" t="s">
        <v>98</v>
      </c>
      <c r="B19" s="234">
        <v>4119</v>
      </c>
      <c r="C19" s="235" t="s">
        <v>308</v>
      </c>
      <c r="D19" s="236">
        <v>24669</v>
      </c>
      <c r="E19" s="237">
        <v>0</v>
      </c>
      <c r="F19" s="236">
        <v>3043</v>
      </c>
      <c r="G19" s="236">
        <f t="shared" si="0"/>
        <v>21626</v>
      </c>
    </row>
    <row r="20" spans="1:7" ht="14.1" customHeight="1">
      <c r="A20" s="233" t="s">
        <v>98</v>
      </c>
      <c r="B20" s="234">
        <v>4127</v>
      </c>
      <c r="C20" s="235" t="s">
        <v>309</v>
      </c>
      <c r="D20" s="236">
        <v>19525</v>
      </c>
      <c r="E20" s="237">
        <v>0</v>
      </c>
      <c r="F20" s="236">
        <v>2409</v>
      </c>
      <c r="G20" s="236">
        <f t="shared" si="0"/>
        <v>17116</v>
      </c>
    </row>
    <row r="21" spans="1:7" ht="14.1" customHeight="1">
      <c r="A21" s="233" t="s">
        <v>98</v>
      </c>
      <c r="B21" s="234">
        <v>4129</v>
      </c>
      <c r="C21" s="235" t="s">
        <v>309</v>
      </c>
      <c r="D21" s="236">
        <v>3446</v>
      </c>
      <c r="E21" s="237">
        <v>0</v>
      </c>
      <c r="F21" s="236">
        <v>425</v>
      </c>
      <c r="G21" s="236">
        <f t="shared" si="0"/>
        <v>3021</v>
      </c>
    </row>
    <row r="22" spans="1:7" ht="14.1" customHeight="1">
      <c r="A22" s="233" t="s">
        <v>98</v>
      </c>
      <c r="B22" s="234">
        <v>4717</v>
      </c>
      <c r="C22" s="235" t="s">
        <v>310</v>
      </c>
      <c r="D22" s="236">
        <v>10742</v>
      </c>
      <c r="E22" s="237">
        <v>0</v>
      </c>
      <c r="F22" s="236">
        <v>1324</v>
      </c>
      <c r="G22" s="236">
        <f t="shared" si="0"/>
        <v>9418</v>
      </c>
    </row>
    <row r="23" spans="1:7" ht="14.1" customHeight="1">
      <c r="A23" s="233" t="s">
        <v>98</v>
      </c>
      <c r="B23" s="234">
        <v>4719</v>
      </c>
      <c r="C23" s="235" t="s">
        <v>310</v>
      </c>
      <c r="D23" s="236">
        <v>1896</v>
      </c>
      <c r="E23" s="237">
        <v>0</v>
      </c>
      <c r="F23" s="236">
        <v>233</v>
      </c>
      <c r="G23" s="236">
        <f t="shared" si="0"/>
        <v>1663</v>
      </c>
    </row>
    <row r="24" spans="1:7" ht="14.1" customHeight="1">
      <c r="A24" s="233" t="s">
        <v>98</v>
      </c>
      <c r="B24" s="234">
        <v>6050</v>
      </c>
      <c r="C24" s="235" t="s">
        <v>311</v>
      </c>
      <c r="D24" s="236">
        <v>269617342</v>
      </c>
      <c r="E24" s="237">
        <v>32900000</v>
      </c>
      <c r="F24" s="236">
        <v>0</v>
      </c>
      <c r="G24" s="236">
        <f t="shared" si="0"/>
        <v>302517342</v>
      </c>
    </row>
    <row r="25" spans="1:7" ht="14.1" customHeight="1">
      <c r="A25" s="233" t="s">
        <v>98</v>
      </c>
      <c r="B25" s="234">
        <v>6057</v>
      </c>
      <c r="C25" s="235" t="s">
        <v>311</v>
      </c>
      <c r="D25" s="236">
        <v>79123959</v>
      </c>
      <c r="E25" s="237">
        <v>0</v>
      </c>
      <c r="F25" s="236">
        <v>5355000</v>
      </c>
      <c r="G25" s="236">
        <f t="shared" si="0"/>
        <v>73768959</v>
      </c>
    </row>
    <row r="26" spans="1:7" ht="14.1" customHeight="1">
      <c r="A26" s="233" t="s">
        <v>98</v>
      </c>
      <c r="B26" s="234">
        <v>6059</v>
      </c>
      <c r="C26" s="235" t="s">
        <v>311</v>
      </c>
      <c r="D26" s="236">
        <v>13963050</v>
      </c>
      <c r="E26" s="237">
        <v>0</v>
      </c>
      <c r="F26" s="236">
        <v>945000</v>
      </c>
      <c r="G26" s="236">
        <f t="shared" si="0"/>
        <v>13018050</v>
      </c>
    </row>
    <row r="27" spans="1:7" s="227" customFormat="1" ht="14.1" customHeight="1">
      <c r="A27" s="222" t="s">
        <v>49</v>
      </c>
      <c r="B27" s="223" t="s">
        <v>98</v>
      </c>
      <c r="C27" s="224" t="s">
        <v>50</v>
      </c>
      <c r="D27" s="225">
        <v>8242168</v>
      </c>
      <c r="E27" s="226">
        <f>E28</f>
        <v>1000000</v>
      </c>
      <c r="F27" s="225">
        <f>F28</f>
        <v>0</v>
      </c>
      <c r="G27" s="225">
        <f t="shared" si="0"/>
        <v>9242168</v>
      </c>
    </row>
    <row r="28" spans="1:7" s="227" customFormat="1" ht="14.1" customHeight="1">
      <c r="A28" s="228">
        <v>71095</v>
      </c>
      <c r="B28" s="229" t="s">
        <v>98</v>
      </c>
      <c r="C28" s="230" t="s">
        <v>103</v>
      </c>
      <c r="D28" s="231">
        <v>1298000</v>
      </c>
      <c r="E28" s="232">
        <f>E29</f>
        <v>1000000</v>
      </c>
      <c r="F28" s="231">
        <f>F29</f>
        <v>0</v>
      </c>
      <c r="G28" s="231">
        <f t="shared" si="0"/>
        <v>2298000</v>
      </c>
    </row>
    <row r="29" spans="1:7" ht="14.1" customHeight="1">
      <c r="A29" s="233" t="s">
        <v>98</v>
      </c>
      <c r="B29" s="234">
        <v>6010</v>
      </c>
      <c r="C29" s="235" t="s">
        <v>312</v>
      </c>
      <c r="D29" s="236">
        <v>1298000</v>
      </c>
      <c r="E29" s="237">
        <v>1000000</v>
      </c>
      <c r="F29" s="236">
        <v>0</v>
      </c>
      <c r="G29" s="236">
        <f t="shared" si="0"/>
        <v>2298000</v>
      </c>
    </row>
    <row r="30" spans="1:7" s="227" customFormat="1" ht="14.1" customHeight="1">
      <c r="A30" s="222" t="s">
        <v>190</v>
      </c>
      <c r="B30" s="223" t="s">
        <v>98</v>
      </c>
      <c r="C30" s="224" t="s">
        <v>191</v>
      </c>
      <c r="D30" s="225">
        <v>1800000</v>
      </c>
      <c r="E30" s="226">
        <f>E31</f>
        <v>1500000</v>
      </c>
      <c r="F30" s="225">
        <f>F31</f>
        <v>0</v>
      </c>
      <c r="G30" s="225">
        <f t="shared" si="0"/>
        <v>3300000</v>
      </c>
    </row>
    <row r="31" spans="1:7" s="227" customFormat="1" ht="14.1" customHeight="1">
      <c r="A31" s="228">
        <v>73095</v>
      </c>
      <c r="B31" s="229" t="s">
        <v>98</v>
      </c>
      <c r="C31" s="230" t="s">
        <v>103</v>
      </c>
      <c r="D31" s="231">
        <v>1500000</v>
      </c>
      <c r="E31" s="232">
        <f>E32</f>
        <v>1500000</v>
      </c>
      <c r="F31" s="231">
        <f>F32</f>
        <v>0</v>
      </c>
      <c r="G31" s="231">
        <f t="shared" si="0"/>
        <v>3000000</v>
      </c>
    </row>
    <row r="32" spans="1:7" ht="14.1" customHeight="1">
      <c r="A32" s="233" t="s">
        <v>98</v>
      </c>
      <c r="B32" s="234">
        <v>6010</v>
      </c>
      <c r="C32" s="235" t="s">
        <v>312</v>
      </c>
      <c r="D32" s="236">
        <v>1500000</v>
      </c>
      <c r="E32" s="237">
        <v>1500000</v>
      </c>
      <c r="F32" s="236">
        <v>0</v>
      </c>
      <c r="G32" s="236">
        <f t="shared" si="0"/>
        <v>3000000</v>
      </c>
    </row>
    <row r="33" spans="1:7" s="227" customFormat="1" ht="14.1" customHeight="1">
      <c r="A33" s="222" t="s">
        <v>53</v>
      </c>
      <c r="B33" s="223" t="s">
        <v>98</v>
      </c>
      <c r="C33" s="224" t="s">
        <v>54</v>
      </c>
      <c r="D33" s="225">
        <v>235026963</v>
      </c>
      <c r="E33" s="226">
        <f>E34</f>
        <v>1000000</v>
      </c>
      <c r="F33" s="225">
        <f>F34</f>
        <v>0</v>
      </c>
      <c r="G33" s="225">
        <f t="shared" si="0"/>
        <v>236026963</v>
      </c>
    </row>
    <row r="34" spans="1:7" s="227" customFormat="1" ht="14.1" customHeight="1">
      <c r="A34" s="228">
        <v>75095</v>
      </c>
      <c r="B34" s="229" t="s">
        <v>98</v>
      </c>
      <c r="C34" s="230" t="s">
        <v>103</v>
      </c>
      <c r="D34" s="231">
        <v>11082469</v>
      </c>
      <c r="E34" s="232">
        <f>SUM(E35:E36)</f>
        <v>1000000</v>
      </c>
      <c r="F34" s="231">
        <f>SUM(F35:F36)</f>
        <v>0</v>
      </c>
      <c r="G34" s="231">
        <f t="shared" si="0"/>
        <v>12082469</v>
      </c>
    </row>
    <row r="35" spans="1:7" ht="14.1" customHeight="1">
      <c r="A35" s="233" t="s">
        <v>98</v>
      </c>
      <c r="B35" s="234">
        <v>4210</v>
      </c>
      <c r="C35" s="235" t="s">
        <v>313</v>
      </c>
      <c r="D35" s="236">
        <v>493000</v>
      </c>
      <c r="E35" s="237">
        <v>50000</v>
      </c>
      <c r="F35" s="236">
        <v>0</v>
      </c>
      <c r="G35" s="236">
        <f t="shared" si="0"/>
        <v>543000</v>
      </c>
    </row>
    <row r="36" spans="1:7" ht="14.1" customHeight="1">
      <c r="A36" s="233" t="s">
        <v>98</v>
      </c>
      <c r="B36" s="234">
        <v>4300</v>
      </c>
      <c r="C36" s="235" t="s">
        <v>306</v>
      </c>
      <c r="D36" s="236">
        <v>5545270</v>
      </c>
      <c r="E36" s="237">
        <v>950000</v>
      </c>
      <c r="F36" s="236">
        <v>0</v>
      </c>
      <c r="G36" s="236">
        <f t="shared" si="0"/>
        <v>6495270</v>
      </c>
    </row>
    <row r="37" spans="1:7" s="227" customFormat="1" ht="14.1" customHeight="1">
      <c r="A37" s="222" t="s">
        <v>59</v>
      </c>
      <c r="B37" s="223" t="s">
        <v>98</v>
      </c>
      <c r="C37" s="224" t="s">
        <v>60</v>
      </c>
      <c r="D37" s="225">
        <v>130838380</v>
      </c>
      <c r="E37" s="226">
        <f>E38+E40+E42+E44+E46+E48+E51+E53+E55</f>
        <v>11643879</v>
      </c>
      <c r="F37" s="225">
        <f>F38+F40+F42+F44+F46+F48+F51+F53+F55</f>
        <v>0</v>
      </c>
      <c r="G37" s="225">
        <f t="shared" si="0"/>
        <v>142482259</v>
      </c>
    </row>
    <row r="38" spans="1:7" s="227" customFormat="1" ht="14.1" customHeight="1">
      <c r="A38" s="228">
        <v>80102</v>
      </c>
      <c r="B38" s="229" t="s">
        <v>98</v>
      </c>
      <c r="C38" s="230" t="s">
        <v>222</v>
      </c>
      <c r="D38" s="231">
        <v>38064584</v>
      </c>
      <c r="E38" s="232">
        <f>E39</f>
        <v>4573964</v>
      </c>
      <c r="F38" s="231">
        <f>F39</f>
        <v>0</v>
      </c>
      <c r="G38" s="231">
        <f t="shared" si="0"/>
        <v>42638548</v>
      </c>
    </row>
    <row r="39" spans="1:7" ht="14.1" customHeight="1">
      <c r="A39" s="233" t="s">
        <v>98</v>
      </c>
      <c r="B39" s="234">
        <v>4790</v>
      </c>
      <c r="C39" s="235" t="s">
        <v>314</v>
      </c>
      <c r="D39" s="236">
        <v>26518141</v>
      </c>
      <c r="E39" s="237">
        <v>4573964</v>
      </c>
      <c r="F39" s="236">
        <v>0</v>
      </c>
      <c r="G39" s="236">
        <f t="shared" si="0"/>
        <v>31092105</v>
      </c>
    </row>
    <row r="40" spans="1:7" s="227" customFormat="1" ht="14.1" customHeight="1">
      <c r="A40" s="228">
        <v>80105</v>
      </c>
      <c r="B40" s="229" t="s">
        <v>98</v>
      </c>
      <c r="C40" s="230" t="s">
        <v>225</v>
      </c>
      <c r="D40" s="231">
        <v>415007</v>
      </c>
      <c r="E40" s="232">
        <f>E41</f>
        <v>53375</v>
      </c>
      <c r="F40" s="231">
        <f>F41</f>
        <v>0</v>
      </c>
      <c r="G40" s="231">
        <f t="shared" si="0"/>
        <v>468382</v>
      </c>
    </row>
    <row r="41" spans="1:7" ht="14.1" customHeight="1">
      <c r="A41" s="233" t="s">
        <v>98</v>
      </c>
      <c r="B41" s="234">
        <v>4790</v>
      </c>
      <c r="C41" s="235" t="s">
        <v>314</v>
      </c>
      <c r="D41" s="236">
        <v>302335</v>
      </c>
      <c r="E41" s="237">
        <v>53375</v>
      </c>
      <c r="F41" s="236">
        <v>0</v>
      </c>
      <c r="G41" s="236">
        <f t="shared" si="0"/>
        <v>355710</v>
      </c>
    </row>
    <row r="42" spans="1:7" s="227" customFormat="1" ht="14.1" customHeight="1">
      <c r="A42" s="228">
        <v>80116</v>
      </c>
      <c r="B42" s="229" t="s">
        <v>98</v>
      </c>
      <c r="C42" s="230" t="s">
        <v>229</v>
      </c>
      <c r="D42" s="231">
        <v>10184519</v>
      </c>
      <c r="E42" s="232">
        <f>E43</f>
        <v>788356</v>
      </c>
      <c r="F42" s="231">
        <f>F43</f>
        <v>0</v>
      </c>
      <c r="G42" s="231">
        <f t="shared" si="0"/>
        <v>10972875</v>
      </c>
    </row>
    <row r="43" spans="1:7" ht="14.1" customHeight="1">
      <c r="A43" s="233" t="s">
        <v>98</v>
      </c>
      <c r="B43" s="234">
        <v>4790</v>
      </c>
      <c r="C43" s="235" t="s">
        <v>314</v>
      </c>
      <c r="D43" s="236">
        <v>4574722</v>
      </c>
      <c r="E43" s="237">
        <v>788356</v>
      </c>
      <c r="F43" s="236">
        <v>0</v>
      </c>
      <c r="G43" s="236">
        <f t="shared" si="0"/>
        <v>5363078</v>
      </c>
    </row>
    <row r="44" spans="1:7" s="227" customFormat="1" ht="14.1" customHeight="1">
      <c r="A44" s="228">
        <v>80121</v>
      </c>
      <c r="B44" s="229" t="s">
        <v>98</v>
      </c>
      <c r="C44" s="230" t="s">
        <v>231</v>
      </c>
      <c r="D44" s="231">
        <v>5634104</v>
      </c>
      <c r="E44" s="232">
        <f>E45</f>
        <v>695745</v>
      </c>
      <c r="F44" s="231">
        <f>F45</f>
        <v>0</v>
      </c>
      <c r="G44" s="231">
        <f t="shared" si="0"/>
        <v>6329849</v>
      </c>
    </row>
    <row r="45" spans="1:7" ht="14.1" customHeight="1">
      <c r="A45" s="233" t="s">
        <v>98</v>
      </c>
      <c r="B45" s="234">
        <v>4790</v>
      </c>
      <c r="C45" s="235" t="s">
        <v>314</v>
      </c>
      <c r="D45" s="236">
        <v>4161025</v>
      </c>
      <c r="E45" s="237">
        <v>695745</v>
      </c>
      <c r="F45" s="236">
        <v>0</v>
      </c>
      <c r="G45" s="236">
        <f t="shared" si="0"/>
        <v>4856770</v>
      </c>
    </row>
    <row r="46" spans="1:7" s="227" customFormat="1" ht="14.1" customHeight="1">
      <c r="A46" s="228">
        <v>80134</v>
      </c>
      <c r="B46" s="229" t="s">
        <v>98</v>
      </c>
      <c r="C46" s="230" t="s">
        <v>233</v>
      </c>
      <c r="D46" s="231">
        <v>24498908</v>
      </c>
      <c r="E46" s="232">
        <f>E47</f>
        <v>2916311</v>
      </c>
      <c r="F46" s="231">
        <f>F47</f>
        <v>0</v>
      </c>
      <c r="G46" s="231">
        <f t="shared" si="0"/>
        <v>27415219</v>
      </c>
    </row>
    <row r="47" spans="1:7" ht="14.1" customHeight="1">
      <c r="A47" s="233" t="s">
        <v>98</v>
      </c>
      <c r="B47" s="234">
        <v>4790</v>
      </c>
      <c r="C47" s="235" t="s">
        <v>314</v>
      </c>
      <c r="D47" s="236">
        <v>17269646</v>
      </c>
      <c r="E47" s="237">
        <v>2916311</v>
      </c>
      <c r="F47" s="236">
        <v>0</v>
      </c>
      <c r="G47" s="236">
        <f t="shared" si="0"/>
        <v>20185957</v>
      </c>
    </row>
    <row r="48" spans="1:7" s="227" customFormat="1" ht="27" customHeight="1">
      <c r="A48" s="228">
        <v>80140</v>
      </c>
      <c r="B48" s="229" t="s">
        <v>98</v>
      </c>
      <c r="C48" s="230" t="s">
        <v>235</v>
      </c>
      <c r="D48" s="231">
        <v>3852193</v>
      </c>
      <c r="E48" s="232">
        <f>SUM(E49:E50)</f>
        <v>439543</v>
      </c>
      <c r="F48" s="231">
        <f>SUM(F49:F50)</f>
        <v>0</v>
      </c>
      <c r="G48" s="231">
        <f t="shared" si="0"/>
        <v>4291736</v>
      </c>
    </row>
    <row r="49" spans="1:7" ht="14.1" customHeight="1">
      <c r="A49" s="233" t="s">
        <v>98</v>
      </c>
      <c r="B49" s="234">
        <v>4790</v>
      </c>
      <c r="C49" s="235" t="s">
        <v>314</v>
      </c>
      <c r="D49" s="236">
        <v>2068487</v>
      </c>
      <c r="E49" s="237">
        <v>362053</v>
      </c>
      <c r="F49" s="236">
        <v>0</v>
      </c>
      <c r="G49" s="236">
        <f t="shared" si="0"/>
        <v>2430540</v>
      </c>
    </row>
    <row r="50" spans="1:7" ht="14.1" customHeight="1">
      <c r="A50" s="233" t="s">
        <v>98</v>
      </c>
      <c r="B50" s="234">
        <v>6050</v>
      </c>
      <c r="C50" s="235" t="s">
        <v>311</v>
      </c>
      <c r="D50" s="236">
        <v>0</v>
      </c>
      <c r="E50" s="237">
        <v>77490</v>
      </c>
      <c r="F50" s="236">
        <v>0</v>
      </c>
      <c r="G50" s="236">
        <f t="shared" si="0"/>
        <v>77490</v>
      </c>
    </row>
    <row r="51" spans="1:7" s="227" customFormat="1" ht="14.1" customHeight="1">
      <c r="A51" s="228">
        <v>80146</v>
      </c>
      <c r="B51" s="229" t="s">
        <v>98</v>
      </c>
      <c r="C51" s="230" t="s">
        <v>237</v>
      </c>
      <c r="D51" s="231">
        <v>15631571</v>
      </c>
      <c r="E51" s="232">
        <f>E52</f>
        <v>983263</v>
      </c>
      <c r="F51" s="231">
        <f>F52</f>
        <v>0</v>
      </c>
      <c r="G51" s="231">
        <f t="shared" si="0"/>
        <v>16614834</v>
      </c>
    </row>
    <row r="52" spans="1:7" ht="14.1" customHeight="1">
      <c r="A52" s="233" t="s">
        <v>98</v>
      </c>
      <c r="B52" s="234">
        <v>4790</v>
      </c>
      <c r="C52" s="235" t="s">
        <v>314</v>
      </c>
      <c r="D52" s="236">
        <v>6185102</v>
      </c>
      <c r="E52" s="237">
        <v>983263</v>
      </c>
      <c r="F52" s="236">
        <v>0</v>
      </c>
      <c r="G52" s="236">
        <f t="shared" si="0"/>
        <v>7168365</v>
      </c>
    </row>
    <row r="53" spans="1:7" s="227" customFormat="1" ht="14.1" customHeight="1">
      <c r="A53" s="228">
        <v>80147</v>
      </c>
      <c r="B53" s="229" t="s">
        <v>98</v>
      </c>
      <c r="C53" s="230" t="s">
        <v>239</v>
      </c>
      <c r="D53" s="231">
        <v>11092870</v>
      </c>
      <c r="E53" s="232">
        <f>E54</f>
        <v>763448</v>
      </c>
      <c r="F53" s="231">
        <f>F54</f>
        <v>0</v>
      </c>
      <c r="G53" s="231">
        <f t="shared" si="0"/>
        <v>11856318</v>
      </c>
    </row>
    <row r="54" spans="1:7" ht="14.1" customHeight="1">
      <c r="A54" s="233" t="s">
        <v>98</v>
      </c>
      <c r="B54" s="234">
        <v>4790</v>
      </c>
      <c r="C54" s="235" t="s">
        <v>314</v>
      </c>
      <c r="D54" s="236">
        <v>4460275</v>
      </c>
      <c r="E54" s="237">
        <v>763448</v>
      </c>
      <c r="F54" s="236">
        <v>0</v>
      </c>
      <c r="G54" s="236">
        <f t="shared" si="0"/>
        <v>5223723</v>
      </c>
    </row>
    <row r="55" spans="1:7" s="227" customFormat="1" ht="59.25" customHeight="1">
      <c r="A55" s="228">
        <v>80149</v>
      </c>
      <c r="B55" s="229" t="s">
        <v>98</v>
      </c>
      <c r="C55" s="230" t="s">
        <v>241</v>
      </c>
      <c r="D55" s="231">
        <v>4094079</v>
      </c>
      <c r="E55" s="232">
        <f>E56</f>
        <v>429874</v>
      </c>
      <c r="F55" s="231">
        <f>F56</f>
        <v>0</v>
      </c>
      <c r="G55" s="231">
        <f t="shared" si="0"/>
        <v>4523953</v>
      </c>
    </row>
    <row r="56" spans="1:7" ht="14.1" customHeight="1">
      <c r="A56" s="233" t="s">
        <v>98</v>
      </c>
      <c r="B56" s="234">
        <v>4790</v>
      </c>
      <c r="C56" s="235" t="s">
        <v>314</v>
      </c>
      <c r="D56" s="236">
        <v>2434948</v>
      </c>
      <c r="E56" s="237">
        <v>429874</v>
      </c>
      <c r="F56" s="236">
        <v>0</v>
      </c>
      <c r="G56" s="236">
        <f t="shared" si="0"/>
        <v>2864822</v>
      </c>
    </row>
    <row r="57" spans="1:7" s="227" customFormat="1" ht="14.1" customHeight="1">
      <c r="A57" s="222" t="s">
        <v>61</v>
      </c>
      <c r="B57" s="223" t="s">
        <v>98</v>
      </c>
      <c r="C57" s="224" t="s">
        <v>62</v>
      </c>
      <c r="D57" s="225">
        <v>103438503</v>
      </c>
      <c r="E57" s="226">
        <f>E58+E61+E63</f>
        <v>6990165</v>
      </c>
      <c r="F57" s="225">
        <f>F58+F61+F63</f>
        <v>6978</v>
      </c>
      <c r="G57" s="225">
        <f t="shared" si="0"/>
        <v>110421690</v>
      </c>
    </row>
    <row r="58" spans="1:7" s="227" customFormat="1" ht="14.1" customHeight="1">
      <c r="A58" s="228">
        <v>85111</v>
      </c>
      <c r="B58" s="229" t="s">
        <v>98</v>
      </c>
      <c r="C58" s="230" t="s">
        <v>245</v>
      </c>
      <c r="D58" s="231">
        <v>29573627</v>
      </c>
      <c r="E58" s="232">
        <f>SUM(E59:E60)</f>
        <v>4270000</v>
      </c>
      <c r="F58" s="231">
        <f>SUM(F59:F60)</f>
        <v>0</v>
      </c>
      <c r="G58" s="231">
        <f t="shared" si="0"/>
        <v>33843627</v>
      </c>
    </row>
    <row r="59" spans="1:7" ht="53.1" customHeight="1">
      <c r="A59" s="233" t="s">
        <v>98</v>
      </c>
      <c r="B59" s="234">
        <v>6220</v>
      </c>
      <c r="C59" s="235" t="s">
        <v>315</v>
      </c>
      <c r="D59" s="236">
        <v>20351263</v>
      </c>
      <c r="E59" s="237">
        <v>270000</v>
      </c>
      <c r="F59" s="236">
        <v>0</v>
      </c>
      <c r="G59" s="236">
        <f t="shared" si="0"/>
        <v>20621263</v>
      </c>
    </row>
    <row r="60" spans="1:7" ht="39.950000000000003" customHeight="1">
      <c r="A60" s="233" t="s">
        <v>98</v>
      </c>
      <c r="B60" s="234">
        <v>6300</v>
      </c>
      <c r="C60" s="235" t="s">
        <v>316</v>
      </c>
      <c r="D60" s="236">
        <v>0</v>
      </c>
      <c r="E60" s="237">
        <v>4000000</v>
      </c>
      <c r="F60" s="236">
        <v>0</v>
      </c>
      <c r="G60" s="236">
        <f t="shared" si="0"/>
        <v>4000000</v>
      </c>
    </row>
    <row r="61" spans="1:7" s="227" customFormat="1" ht="14.1" customHeight="1">
      <c r="A61" s="239">
        <v>85119</v>
      </c>
      <c r="B61" s="240" t="s">
        <v>98</v>
      </c>
      <c r="C61" s="241" t="s">
        <v>317</v>
      </c>
      <c r="D61" s="242">
        <v>1200000</v>
      </c>
      <c r="E61" s="243">
        <f>E62</f>
        <v>1600000</v>
      </c>
      <c r="F61" s="242">
        <f>F62</f>
        <v>0</v>
      </c>
      <c r="G61" s="242">
        <f t="shared" si="0"/>
        <v>2800000</v>
      </c>
    </row>
    <row r="62" spans="1:7" ht="14.1" customHeight="1">
      <c r="A62" s="233" t="s">
        <v>98</v>
      </c>
      <c r="B62" s="234">
        <v>6010</v>
      </c>
      <c r="C62" s="235" t="s">
        <v>312</v>
      </c>
      <c r="D62" s="236">
        <v>1200000</v>
      </c>
      <c r="E62" s="237">
        <v>1600000</v>
      </c>
      <c r="F62" s="236">
        <v>0</v>
      </c>
      <c r="G62" s="236">
        <f t="shared" si="0"/>
        <v>2800000</v>
      </c>
    </row>
    <row r="63" spans="1:7" s="227" customFormat="1" ht="14.1" customHeight="1">
      <c r="A63" s="228">
        <v>85195</v>
      </c>
      <c r="B63" s="229" t="s">
        <v>98</v>
      </c>
      <c r="C63" s="230" t="s">
        <v>103</v>
      </c>
      <c r="D63" s="231">
        <v>35693402</v>
      </c>
      <c r="E63" s="232">
        <f>SUM(E64:E74)</f>
        <v>1120165</v>
      </c>
      <c r="F63" s="231">
        <f>SUM(F64:F74)</f>
        <v>6978</v>
      </c>
      <c r="G63" s="231">
        <f t="shared" si="0"/>
        <v>36806589</v>
      </c>
    </row>
    <row r="64" spans="1:7" ht="69" customHeight="1">
      <c r="A64" s="233" t="s">
        <v>98</v>
      </c>
      <c r="B64" s="234">
        <v>2008</v>
      </c>
      <c r="C64" s="235" t="s">
        <v>318</v>
      </c>
      <c r="D64" s="236">
        <v>0</v>
      </c>
      <c r="E64" s="237">
        <v>1095565</v>
      </c>
      <c r="F64" s="236">
        <v>0</v>
      </c>
      <c r="G64" s="236">
        <f t="shared" si="0"/>
        <v>1095565</v>
      </c>
    </row>
    <row r="65" spans="1:7" ht="14.1" customHeight="1">
      <c r="A65" s="233" t="s">
        <v>98</v>
      </c>
      <c r="B65" s="234">
        <v>4048</v>
      </c>
      <c r="C65" s="235" t="s">
        <v>319</v>
      </c>
      <c r="D65" s="236">
        <v>16126</v>
      </c>
      <c r="E65" s="237">
        <v>0</v>
      </c>
      <c r="F65" s="236">
        <v>4608</v>
      </c>
      <c r="G65" s="236">
        <f t="shared" si="0"/>
        <v>11518</v>
      </c>
    </row>
    <row r="66" spans="1:7" ht="14.1" customHeight="1">
      <c r="A66" s="233" t="s">
        <v>98</v>
      </c>
      <c r="B66" s="234">
        <v>4049</v>
      </c>
      <c r="C66" s="235" t="s">
        <v>319</v>
      </c>
      <c r="D66" s="236">
        <v>4031</v>
      </c>
      <c r="E66" s="237">
        <v>0</v>
      </c>
      <c r="F66" s="236">
        <v>1152</v>
      </c>
      <c r="G66" s="236">
        <f t="shared" si="0"/>
        <v>2879</v>
      </c>
    </row>
    <row r="67" spans="1:7" ht="14.1" customHeight="1">
      <c r="A67" s="233" t="s">
        <v>98</v>
      </c>
      <c r="B67" s="234">
        <v>4118</v>
      </c>
      <c r="C67" s="235" t="s">
        <v>308</v>
      </c>
      <c r="D67" s="236">
        <v>37536</v>
      </c>
      <c r="E67" s="237">
        <v>0</v>
      </c>
      <c r="F67" s="236">
        <v>793</v>
      </c>
      <c r="G67" s="236">
        <f t="shared" si="0"/>
        <v>36743</v>
      </c>
    </row>
    <row r="68" spans="1:7" ht="14.1" customHeight="1">
      <c r="A68" s="233" t="s">
        <v>98</v>
      </c>
      <c r="B68" s="234">
        <v>4119</v>
      </c>
      <c r="C68" s="235" t="s">
        <v>308</v>
      </c>
      <c r="D68" s="236">
        <v>25934</v>
      </c>
      <c r="E68" s="237">
        <v>0</v>
      </c>
      <c r="F68" s="236">
        <v>198</v>
      </c>
      <c r="G68" s="236">
        <f t="shared" si="0"/>
        <v>25736</v>
      </c>
    </row>
    <row r="69" spans="1:7" ht="14.1" customHeight="1">
      <c r="A69" s="233" t="s">
        <v>98</v>
      </c>
      <c r="B69" s="234">
        <v>4128</v>
      </c>
      <c r="C69" s="235" t="s">
        <v>309</v>
      </c>
      <c r="D69" s="236">
        <v>5350</v>
      </c>
      <c r="E69" s="237">
        <v>0</v>
      </c>
      <c r="F69" s="236">
        <v>113</v>
      </c>
      <c r="G69" s="236">
        <f t="shared" si="0"/>
        <v>5237</v>
      </c>
    </row>
    <row r="70" spans="1:7" ht="14.1" customHeight="1">
      <c r="A70" s="233" t="s">
        <v>98</v>
      </c>
      <c r="B70" s="234">
        <v>4129</v>
      </c>
      <c r="C70" s="235" t="s">
        <v>309</v>
      </c>
      <c r="D70" s="236">
        <v>3696</v>
      </c>
      <c r="E70" s="237">
        <v>0</v>
      </c>
      <c r="F70" s="236">
        <v>28</v>
      </c>
      <c r="G70" s="236">
        <f t="shared" si="0"/>
        <v>3668</v>
      </c>
    </row>
    <row r="71" spans="1:7" ht="14.1" customHeight="1">
      <c r="A71" s="233" t="s">
        <v>98</v>
      </c>
      <c r="B71" s="234">
        <v>4308</v>
      </c>
      <c r="C71" s="235" t="s">
        <v>306</v>
      </c>
      <c r="D71" s="236">
        <v>67294</v>
      </c>
      <c r="E71" s="237">
        <v>19680</v>
      </c>
      <c r="F71" s="236">
        <v>0</v>
      </c>
      <c r="G71" s="236">
        <f t="shared" si="0"/>
        <v>86974</v>
      </c>
    </row>
    <row r="72" spans="1:7" ht="14.1" customHeight="1">
      <c r="A72" s="233" t="s">
        <v>98</v>
      </c>
      <c r="B72" s="234">
        <v>4309</v>
      </c>
      <c r="C72" s="235" t="s">
        <v>306</v>
      </c>
      <c r="D72" s="236">
        <v>220971</v>
      </c>
      <c r="E72" s="237">
        <v>4920</v>
      </c>
      <c r="F72" s="236">
        <v>0</v>
      </c>
      <c r="G72" s="236">
        <f t="shared" si="0"/>
        <v>225891</v>
      </c>
    </row>
    <row r="73" spans="1:7" ht="14.1" customHeight="1">
      <c r="A73" s="233" t="s">
        <v>98</v>
      </c>
      <c r="B73" s="234">
        <v>4718</v>
      </c>
      <c r="C73" s="235" t="s">
        <v>310</v>
      </c>
      <c r="D73" s="236">
        <v>3276</v>
      </c>
      <c r="E73" s="237">
        <v>0</v>
      </c>
      <c r="F73" s="236">
        <v>69</v>
      </c>
      <c r="G73" s="236">
        <f t="shared" si="0"/>
        <v>3207</v>
      </c>
    </row>
    <row r="74" spans="1:7" ht="14.1" customHeight="1">
      <c r="A74" s="233" t="s">
        <v>98</v>
      </c>
      <c r="B74" s="234">
        <v>4719</v>
      </c>
      <c r="C74" s="235" t="s">
        <v>310</v>
      </c>
      <c r="D74" s="236">
        <v>2263</v>
      </c>
      <c r="E74" s="237">
        <v>0</v>
      </c>
      <c r="F74" s="236">
        <v>17</v>
      </c>
      <c r="G74" s="236">
        <f t="shared" si="0"/>
        <v>2246</v>
      </c>
    </row>
    <row r="75" spans="1:7" s="227" customFormat="1" ht="14.1" customHeight="1">
      <c r="A75" s="222" t="s">
        <v>25</v>
      </c>
      <c r="B75" s="223" t="s">
        <v>98</v>
      </c>
      <c r="C75" s="224" t="s">
        <v>63</v>
      </c>
      <c r="D75" s="225">
        <v>68140918</v>
      </c>
      <c r="E75" s="226">
        <f>E76+E78+E80</f>
        <v>794029</v>
      </c>
      <c r="F75" s="225">
        <f>F76+F78+F80</f>
        <v>13677992</v>
      </c>
      <c r="G75" s="225">
        <f t="shared" si="0"/>
        <v>55256955</v>
      </c>
    </row>
    <row r="76" spans="1:7" s="227" customFormat="1" ht="14.1" customHeight="1">
      <c r="A76" s="228">
        <v>85203</v>
      </c>
      <c r="B76" s="229" t="s">
        <v>98</v>
      </c>
      <c r="C76" s="230" t="s">
        <v>257</v>
      </c>
      <c r="D76" s="231">
        <v>1244450</v>
      </c>
      <c r="E76" s="232">
        <f>E77</f>
        <v>644029</v>
      </c>
      <c r="F76" s="231">
        <f>F77</f>
        <v>0</v>
      </c>
      <c r="G76" s="231">
        <f t="shared" ref="G76:G139" si="1">D76+E76-F76</f>
        <v>1888479</v>
      </c>
    </row>
    <row r="77" spans="1:7" ht="72" customHeight="1">
      <c r="A77" s="233" t="s">
        <v>98</v>
      </c>
      <c r="B77" s="234">
        <v>2009</v>
      </c>
      <c r="C77" s="235" t="s">
        <v>318</v>
      </c>
      <c r="D77" s="236">
        <v>1244450</v>
      </c>
      <c r="E77" s="237">
        <v>644029</v>
      </c>
      <c r="F77" s="236">
        <v>0</v>
      </c>
      <c r="G77" s="236">
        <f t="shared" si="1"/>
        <v>1888479</v>
      </c>
    </row>
    <row r="78" spans="1:7" s="227" customFormat="1" ht="14.1" customHeight="1">
      <c r="A78" s="228">
        <v>85205</v>
      </c>
      <c r="B78" s="229" t="s">
        <v>98</v>
      </c>
      <c r="C78" s="230" t="s">
        <v>258</v>
      </c>
      <c r="D78" s="231">
        <v>595000</v>
      </c>
      <c r="E78" s="232">
        <f>E79</f>
        <v>150000</v>
      </c>
      <c r="F78" s="231">
        <f>F79</f>
        <v>0</v>
      </c>
      <c r="G78" s="231">
        <f t="shared" si="1"/>
        <v>745000</v>
      </c>
    </row>
    <row r="79" spans="1:7" ht="14.1" customHeight="1">
      <c r="A79" s="233" t="s">
        <v>98</v>
      </c>
      <c r="B79" s="234">
        <v>4300</v>
      </c>
      <c r="C79" s="235" t="s">
        <v>306</v>
      </c>
      <c r="D79" s="236">
        <v>296500</v>
      </c>
      <c r="E79" s="237">
        <v>150000</v>
      </c>
      <c r="F79" s="236">
        <v>0</v>
      </c>
      <c r="G79" s="236">
        <f t="shared" si="1"/>
        <v>446500</v>
      </c>
    </row>
    <row r="80" spans="1:7" s="227" customFormat="1" ht="14.1" customHeight="1">
      <c r="A80" s="228">
        <v>85295</v>
      </c>
      <c r="B80" s="229" t="s">
        <v>98</v>
      </c>
      <c r="C80" s="230" t="s">
        <v>103</v>
      </c>
      <c r="D80" s="231">
        <v>58838111</v>
      </c>
      <c r="E80" s="232">
        <f>SUM(E81:E110)</f>
        <v>0</v>
      </c>
      <c r="F80" s="231">
        <f>SUM(F81:F110)</f>
        <v>13677992</v>
      </c>
      <c r="G80" s="231">
        <f t="shared" si="1"/>
        <v>45160119</v>
      </c>
    </row>
    <row r="81" spans="1:7" ht="70.5" customHeight="1">
      <c r="A81" s="233" t="s">
        <v>98</v>
      </c>
      <c r="B81" s="234">
        <v>2007</v>
      </c>
      <c r="C81" s="235" t="s">
        <v>318</v>
      </c>
      <c r="D81" s="236">
        <v>7851763</v>
      </c>
      <c r="E81" s="237">
        <v>0</v>
      </c>
      <c r="F81" s="236">
        <v>386131</v>
      </c>
      <c r="G81" s="236">
        <f t="shared" si="1"/>
        <v>7465632</v>
      </c>
    </row>
    <row r="82" spans="1:7" ht="70.5" customHeight="1">
      <c r="A82" s="233" t="s">
        <v>98</v>
      </c>
      <c r="B82" s="234">
        <v>2009</v>
      </c>
      <c r="C82" s="235" t="s">
        <v>318</v>
      </c>
      <c r="D82" s="236">
        <v>2814718</v>
      </c>
      <c r="E82" s="237">
        <v>0</v>
      </c>
      <c r="F82" s="236">
        <v>45427</v>
      </c>
      <c r="G82" s="236">
        <f t="shared" si="1"/>
        <v>2769291</v>
      </c>
    </row>
    <row r="83" spans="1:7" ht="70.5" customHeight="1">
      <c r="A83" s="233" t="s">
        <v>98</v>
      </c>
      <c r="B83" s="234">
        <v>2057</v>
      </c>
      <c r="C83" s="235" t="s">
        <v>116</v>
      </c>
      <c r="D83" s="236">
        <v>13105189</v>
      </c>
      <c r="E83" s="237">
        <v>0</v>
      </c>
      <c r="F83" s="236">
        <v>9733154</v>
      </c>
      <c r="G83" s="236">
        <f t="shared" si="1"/>
        <v>3372035</v>
      </c>
    </row>
    <row r="84" spans="1:7" ht="70.5" customHeight="1">
      <c r="A84" s="233" t="s">
        <v>98</v>
      </c>
      <c r="B84" s="234">
        <v>2059</v>
      </c>
      <c r="C84" s="235" t="s">
        <v>116</v>
      </c>
      <c r="D84" s="236">
        <v>1759317</v>
      </c>
      <c r="E84" s="237">
        <v>0</v>
      </c>
      <c r="F84" s="236">
        <v>1145078</v>
      </c>
      <c r="G84" s="236">
        <f t="shared" si="1"/>
        <v>614239</v>
      </c>
    </row>
    <row r="85" spans="1:7" ht="14.1" customHeight="1">
      <c r="A85" s="233" t="s">
        <v>98</v>
      </c>
      <c r="B85" s="234">
        <v>4017</v>
      </c>
      <c r="C85" s="235" t="s">
        <v>307</v>
      </c>
      <c r="D85" s="236">
        <v>3056652</v>
      </c>
      <c r="E85" s="237">
        <v>0</v>
      </c>
      <c r="F85" s="236">
        <v>534026</v>
      </c>
      <c r="G85" s="236">
        <f t="shared" si="1"/>
        <v>2522626</v>
      </c>
    </row>
    <row r="86" spans="1:7" ht="14.1" customHeight="1">
      <c r="A86" s="233" t="s">
        <v>98</v>
      </c>
      <c r="B86" s="234">
        <v>4019</v>
      </c>
      <c r="C86" s="235" t="s">
        <v>307</v>
      </c>
      <c r="D86" s="236">
        <v>359606</v>
      </c>
      <c r="E86" s="237">
        <v>0</v>
      </c>
      <c r="F86" s="236">
        <v>62826</v>
      </c>
      <c r="G86" s="236">
        <f t="shared" si="1"/>
        <v>296780</v>
      </c>
    </row>
    <row r="87" spans="1:7" ht="14.1" customHeight="1">
      <c r="A87" s="233" t="s">
        <v>98</v>
      </c>
      <c r="B87" s="234">
        <v>4117</v>
      </c>
      <c r="C87" s="235" t="s">
        <v>308</v>
      </c>
      <c r="D87" s="236">
        <v>554680</v>
      </c>
      <c r="E87" s="237">
        <v>0</v>
      </c>
      <c r="F87" s="236">
        <v>91799</v>
      </c>
      <c r="G87" s="236">
        <f t="shared" si="1"/>
        <v>462881</v>
      </c>
    </row>
    <row r="88" spans="1:7" ht="14.1" customHeight="1">
      <c r="A88" s="233" t="s">
        <v>98</v>
      </c>
      <c r="B88" s="234">
        <v>4119</v>
      </c>
      <c r="C88" s="235" t="s">
        <v>308</v>
      </c>
      <c r="D88" s="236">
        <v>65256</v>
      </c>
      <c r="E88" s="237">
        <v>0</v>
      </c>
      <c r="F88" s="236">
        <v>10800</v>
      </c>
      <c r="G88" s="236">
        <f t="shared" si="1"/>
        <v>54456</v>
      </c>
    </row>
    <row r="89" spans="1:7" ht="14.1" customHeight="1">
      <c r="A89" s="233" t="s">
        <v>98</v>
      </c>
      <c r="B89" s="234">
        <v>4127</v>
      </c>
      <c r="C89" s="235" t="s">
        <v>309</v>
      </c>
      <c r="D89" s="236">
        <v>78943</v>
      </c>
      <c r="E89" s="237">
        <v>0</v>
      </c>
      <c r="F89" s="236">
        <v>13084</v>
      </c>
      <c r="G89" s="236">
        <f t="shared" si="1"/>
        <v>65859</v>
      </c>
    </row>
    <row r="90" spans="1:7" ht="14.1" customHeight="1">
      <c r="A90" s="233" t="s">
        <v>98</v>
      </c>
      <c r="B90" s="234">
        <v>4129</v>
      </c>
      <c r="C90" s="235" t="s">
        <v>309</v>
      </c>
      <c r="D90" s="236">
        <v>9287</v>
      </c>
      <c r="E90" s="237">
        <v>0</v>
      </c>
      <c r="F90" s="236">
        <v>1539</v>
      </c>
      <c r="G90" s="236">
        <f t="shared" si="1"/>
        <v>7748</v>
      </c>
    </row>
    <row r="91" spans="1:7" ht="14.1" customHeight="1">
      <c r="A91" s="233" t="s">
        <v>98</v>
      </c>
      <c r="B91" s="234">
        <v>4177</v>
      </c>
      <c r="C91" s="235" t="s">
        <v>320</v>
      </c>
      <c r="D91" s="236">
        <v>421547</v>
      </c>
      <c r="E91" s="237">
        <v>0</v>
      </c>
      <c r="F91" s="236">
        <v>26842</v>
      </c>
      <c r="G91" s="236">
        <f t="shared" si="1"/>
        <v>394705</v>
      </c>
    </row>
    <row r="92" spans="1:7" ht="14.1" customHeight="1">
      <c r="A92" s="233" t="s">
        <v>98</v>
      </c>
      <c r="B92" s="234">
        <v>4179</v>
      </c>
      <c r="C92" s="235" t="s">
        <v>320</v>
      </c>
      <c r="D92" s="236">
        <v>49593</v>
      </c>
      <c r="E92" s="237">
        <v>0</v>
      </c>
      <c r="F92" s="236">
        <v>3158</v>
      </c>
      <c r="G92" s="236">
        <f t="shared" si="1"/>
        <v>46435</v>
      </c>
    </row>
    <row r="93" spans="1:7" ht="14.1" customHeight="1">
      <c r="A93" s="233" t="s">
        <v>98</v>
      </c>
      <c r="B93" s="234">
        <v>4217</v>
      </c>
      <c r="C93" s="235" t="s">
        <v>313</v>
      </c>
      <c r="D93" s="236">
        <v>2384920</v>
      </c>
      <c r="E93" s="237">
        <v>0</v>
      </c>
      <c r="F93" s="236">
        <v>8947</v>
      </c>
      <c r="G93" s="236">
        <f t="shared" si="1"/>
        <v>2375973</v>
      </c>
    </row>
    <row r="94" spans="1:7" ht="14.1" customHeight="1">
      <c r="A94" s="233" t="s">
        <v>98</v>
      </c>
      <c r="B94" s="234">
        <v>4219</v>
      </c>
      <c r="C94" s="235" t="s">
        <v>313</v>
      </c>
      <c r="D94" s="236">
        <v>280580</v>
      </c>
      <c r="E94" s="237">
        <v>0</v>
      </c>
      <c r="F94" s="236">
        <v>1053</v>
      </c>
      <c r="G94" s="236">
        <f t="shared" si="1"/>
        <v>279527</v>
      </c>
    </row>
    <row r="95" spans="1:7" ht="14.1" customHeight="1">
      <c r="A95" s="233" t="s">
        <v>98</v>
      </c>
      <c r="B95" s="234">
        <v>4227</v>
      </c>
      <c r="C95" s="235" t="s">
        <v>321</v>
      </c>
      <c r="D95" s="236">
        <v>37036</v>
      </c>
      <c r="E95" s="237">
        <v>0</v>
      </c>
      <c r="F95" s="236">
        <v>22369</v>
      </c>
      <c r="G95" s="236">
        <f t="shared" si="1"/>
        <v>14667</v>
      </c>
    </row>
    <row r="96" spans="1:7" ht="14.1" customHeight="1">
      <c r="A96" s="233" t="s">
        <v>98</v>
      </c>
      <c r="B96" s="234">
        <v>4229</v>
      </c>
      <c r="C96" s="235" t="s">
        <v>321</v>
      </c>
      <c r="D96" s="236">
        <v>4357</v>
      </c>
      <c r="E96" s="237">
        <v>0</v>
      </c>
      <c r="F96" s="236">
        <v>2631</v>
      </c>
      <c r="G96" s="236">
        <f t="shared" si="1"/>
        <v>1726</v>
      </c>
    </row>
    <row r="97" spans="1:7" ht="14.1" customHeight="1">
      <c r="A97" s="233" t="s">
        <v>98</v>
      </c>
      <c r="B97" s="234">
        <v>4267</v>
      </c>
      <c r="C97" s="235" t="s">
        <v>322</v>
      </c>
      <c r="D97" s="236">
        <v>51448</v>
      </c>
      <c r="E97" s="237">
        <v>0</v>
      </c>
      <c r="F97" s="236">
        <v>5816</v>
      </c>
      <c r="G97" s="236">
        <f t="shared" si="1"/>
        <v>45632</v>
      </c>
    </row>
    <row r="98" spans="1:7" ht="14.1" customHeight="1">
      <c r="A98" s="233" t="s">
        <v>98</v>
      </c>
      <c r="B98" s="234">
        <v>4269</v>
      </c>
      <c r="C98" s="235" t="s">
        <v>322</v>
      </c>
      <c r="D98" s="236">
        <v>6052</v>
      </c>
      <c r="E98" s="237">
        <v>0</v>
      </c>
      <c r="F98" s="236">
        <v>684</v>
      </c>
      <c r="G98" s="236">
        <f t="shared" si="1"/>
        <v>5368</v>
      </c>
    </row>
    <row r="99" spans="1:7" ht="14.1" customHeight="1">
      <c r="A99" s="233" t="s">
        <v>98</v>
      </c>
      <c r="B99" s="234">
        <v>4307</v>
      </c>
      <c r="C99" s="235" t="s">
        <v>306</v>
      </c>
      <c r="D99" s="236">
        <v>3802269</v>
      </c>
      <c r="E99" s="237">
        <v>0</v>
      </c>
      <c r="F99" s="236">
        <v>1389052</v>
      </c>
      <c r="G99" s="236">
        <f t="shared" si="1"/>
        <v>2413217</v>
      </c>
    </row>
    <row r="100" spans="1:7" ht="14.1" customHeight="1">
      <c r="A100" s="233" t="s">
        <v>98</v>
      </c>
      <c r="B100" s="234">
        <v>4309</v>
      </c>
      <c r="C100" s="235" t="s">
        <v>306</v>
      </c>
      <c r="D100" s="236">
        <v>447328</v>
      </c>
      <c r="E100" s="237">
        <v>0</v>
      </c>
      <c r="F100" s="236">
        <v>163420</v>
      </c>
      <c r="G100" s="236">
        <f t="shared" si="1"/>
        <v>283908</v>
      </c>
    </row>
    <row r="101" spans="1:7" ht="14.1" customHeight="1">
      <c r="A101" s="233" t="s">
        <v>98</v>
      </c>
      <c r="B101" s="234">
        <v>4367</v>
      </c>
      <c r="C101" s="235" t="s">
        <v>323</v>
      </c>
      <c r="D101" s="236">
        <v>12081</v>
      </c>
      <c r="E101" s="237">
        <v>0</v>
      </c>
      <c r="F101" s="236">
        <v>3132</v>
      </c>
      <c r="G101" s="236">
        <f t="shared" si="1"/>
        <v>8949</v>
      </c>
    </row>
    <row r="102" spans="1:7" ht="14.1" customHeight="1">
      <c r="A102" s="233" t="s">
        <v>98</v>
      </c>
      <c r="B102" s="234">
        <v>4369</v>
      </c>
      <c r="C102" s="235" t="s">
        <v>323</v>
      </c>
      <c r="D102" s="236">
        <v>1419</v>
      </c>
      <c r="E102" s="237">
        <v>0</v>
      </c>
      <c r="F102" s="236">
        <v>368</v>
      </c>
      <c r="G102" s="236">
        <f t="shared" si="1"/>
        <v>1051</v>
      </c>
    </row>
    <row r="103" spans="1:7" ht="14.1" customHeight="1">
      <c r="A103" s="233" t="s">
        <v>98</v>
      </c>
      <c r="B103" s="234">
        <v>4417</v>
      </c>
      <c r="C103" s="235" t="s">
        <v>324</v>
      </c>
      <c r="D103" s="236">
        <v>84645</v>
      </c>
      <c r="E103" s="237">
        <v>0</v>
      </c>
      <c r="F103" s="236">
        <v>4476</v>
      </c>
      <c r="G103" s="236">
        <f t="shared" si="1"/>
        <v>80169</v>
      </c>
    </row>
    <row r="104" spans="1:7" ht="14.1" customHeight="1">
      <c r="A104" s="233" t="s">
        <v>98</v>
      </c>
      <c r="B104" s="234">
        <v>4419</v>
      </c>
      <c r="C104" s="235" t="s">
        <v>324</v>
      </c>
      <c r="D104" s="236">
        <v>9958</v>
      </c>
      <c r="E104" s="237">
        <v>0</v>
      </c>
      <c r="F104" s="236">
        <v>526</v>
      </c>
      <c r="G104" s="236">
        <f t="shared" si="1"/>
        <v>9432</v>
      </c>
    </row>
    <row r="105" spans="1:7" ht="14.1" customHeight="1">
      <c r="A105" s="233" t="s">
        <v>98</v>
      </c>
      <c r="B105" s="234">
        <v>4447</v>
      </c>
      <c r="C105" s="235" t="s">
        <v>325</v>
      </c>
      <c r="D105" s="236">
        <v>61528</v>
      </c>
      <c r="E105" s="237">
        <v>0</v>
      </c>
      <c r="F105" s="236">
        <v>9575</v>
      </c>
      <c r="G105" s="236">
        <f t="shared" si="1"/>
        <v>51953</v>
      </c>
    </row>
    <row r="106" spans="1:7" ht="14.1" customHeight="1">
      <c r="A106" s="244" t="s">
        <v>98</v>
      </c>
      <c r="B106" s="245">
        <v>4449</v>
      </c>
      <c r="C106" s="246" t="s">
        <v>325</v>
      </c>
      <c r="D106" s="247">
        <v>7239</v>
      </c>
      <c r="E106" s="248">
        <v>0</v>
      </c>
      <c r="F106" s="247">
        <v>1126</v>
      </c>
      <c r="G106" s="247">
        <f t="shared" si="1"/>
        <v>6113</v>
      </c>
    </row>
    <row r="107" spans="1:7" ht="27" customHeight="1">
      <c r="A107" s="233" t="s">
        <v>98</v>
      </c>
      <c r="B107" s="234">
        <v>4707</v>
      </c>
      <c r="C107" s="235" t="s">
        <v>326</v>
      </c>
      <c r="D107" s="236">
        <v>15210</v>
      </c>
      <c r="E107" s="237">
        <v>0</v>
      </c>
      <c r="F107" s="236">
        <v>1790</v>
      </c>
      <c r="G107" s="236">
        <f t="shared" si="1"/>
        <v>13420</v>
      </c>
    </row>
    <row r="108" spans="1:7" ht="27" customHeight="1">
      <c r="A108" s="233" t="s">
        <v>98</v>
      </c>
      <c r="B108" s="234">
        <v>4709</v>
      </c>
      <c r="C108" s="235" t="s">
        <v>326</v>
      </c>
      <c r="D108" s="236">
        <v>1790</v>
      </c>
      <c r="E108" s="237">
        <v>0</v>
      </c>
      <c r="F108" s="236">
        <v>210</v>
      </c>
      <c r="G108" s="236">
        <f t="shared" si="1"/>
        <v>1580</v>
      </c>
    </row>
    <row r="109" spans="1:7" ht="14.1" customHeight="1">
      <c r="A109" s="233" t="s">
        <v>98</v>
      </c>
      <c r="B109" s="234">
        <v>4717</v>
      </c>
      <c r="C109" s="235" t="s">
        <v>310</v>
      </c>
      <c r="D109" s="236">
        <v>46318</v>
      </c>
      <c r="E109" s="237">
        <v>0</v>
      </c>
      <c r="F109" s="236">
        <v>8010</v>
      </c>
      <c r="G109" s="236">
        <f t="shared" si="1"/>
        <v>38308</v>
      </c>
    </row>
    <row r="110" spans="1:7" ht="14.1" customHeight="1">
      <c r="A110" s="233" t="s">
        <v>98</v>
      </c>
      <c r="B110" s="234">
        <v>4719</v>
      </c>
      <c r="C110" s="235" t="s">
        <v>310</v>
      </c>
      <c r="D110" s="236">
        <v>5451</v>
      </c>
      <c r="E110" s="237">
        <v>0</v>
      </c>
      <c r="F110" s="236">
        <v>943</v>
      </c>
      <c r="G110" s="236">
        <f t="shared" si="1"/>
        <v>4508</v>
      </c>
    </row>
    <row r="111" spans="1:7" s="227" customFormat="1" ht="14.1" customHeight="1">
      <c r="A111" s="222" t="s">
        <v>64</v>
      </c>
      <c r="B111" s="223" t="s">
        <v>98</v>
      </c>
      <c r="C111" s="224" t="s">
        <v>261</v>
      </c>
      <c r="D111" s="225">
        <v>36243142</v>
      </c>
      <c r="E111" s="226">
        <f>E112</f>
        <v>250000</v>
      </c>
      <c r="F111" s="225">
        <f>F112</f>
        <v>0</v>
      </c>
      <c r="G111" s="225">
        <f t="shared" si="1"/>
        <v>36493142</v>
      </c>
    </row>
    <row r="112" spans="1:7" s="227" customFormat="1" ht="14.1" customHeight="1">
      <c r="A112" s="228">
        <v>85395</v>
      </c>
      <c r="B112" s="229" t="s">
        <v>98</v>
      </c>
      <c r="C112" s="230" t="s">
        <v>103</v>
      </c>
      <c r="D112" s="231">
        <v>15579846</v>
      </c>
      <c r="E112" s="232">
        <f>E113</f>
        <v>250000</v>
      </c>
      <c r="F112" s="231">
        <f>F113</f>
        <v>0</v>
      </c>
      <c r="G112" s="231">
        <f t="shared" si="1"/>
        <v>15829846</v>
      </c>
    </row>
    <row r="113" spans="1:7" ht="14.1" customHeight="1">
      <c r="A113" s="233" t="s">
        <v>98</v>
      </c>
      <c r="B113" s="234">
        <v>6010</v>
      </c>
      <c r="C113" s="235" t="s">
        <v>312</v>
      </c>
      <c r="D113" s="236">
        <v>0</v>
      </c>
      <c r="E113" s="237">
        <v>250000</v>
      </c>
      <c r="F113" s="236">
        <v>0</v>
      </c>
      <c r="G113" s="236">
        <f t="shared" si="1"/>
        <v>250000</v>
      </c>
    </row>
    <row r="114" spans="1:7" s="227" customFormat="1" ht="14.1" customHeight="1">
      <c r="A114" s="222" t="s">
        <v>26</v>
      </c>
      <c r="B114" s="223" t="s">
        <v>98</v>
      </c>
      <c r="C114" s="224" t="s">
        <v>28</v>
      </c>
      <c r="D114" s="225">
        <v>47948673</v>
      </c>
      <c r="E114" s="226">
        <f>E115+E117+E119</f>
        <v>2420466</v>
      </c>
      <c r="F114" s="225">
        <f>F115+F117+F119</f>
        <v>0</v>
      </c>
      <c r="G114" s="225">
        <f t="shared" si="1"/>
        <v>50369139</v>
      </c>
    </row>
    <row r="115" spans="1:7" s="227" customFormat="1" ht="14.1" customHeight="1">
      <c r="A115" s="228">
        <v>85403</v>
      </c>
      <c r="B115" s="229" t="s">
        <v>98</v>
      </c>
      <c r="C115" s="230" t="s">
        <v>267</v>
      </c>
      <c r="D115" s="231">
        <v>34064632</v>
      </c>
      <c r="E115" s="232">
        <f>E116</f>
        <v>2028561</v>
      </c>
      <c r="F115" s="231">
        <f>F116</f>
        <v>0</v>
      </c>
      <c r="G115" s="231">
        <f t="shared" si="1"/>
        <v>36093193</v>
      </c>
    </row>
    <row r="116" spans="1:7" ht="14.1" customHeight="1">
      <c r="A116" s="233" t="s">
        <v>98</v>
      </c>
      <c r="B116" s="234">
        <v>4790</v>
      </c>
      <c r="C116" s="235" t="s">
        <v>314</v>
      </c>
      <c r="D116" s="236">
        <v>12058168</v>
      </c>
      <c r="E116" s="237">
        <v>2028561</v>
      </c>
      <c r="F116" s="236">
        <v>0</v>
      </c>
      <c r="G116" s="236">
        <f t="shared" si="1"/>
        <v>14086729</v>
      </c>
    </row>
    <row r="117" spans="1:7" s="227" customFormat="1" ht="14.1" customHeight="1">
      <c r="A117" s="228">
        <v>85404</v>
      </c>
      <c r="B117" s="229" t="s">
        <v>98</v>
      </c>
      <c r="C117" s="230" t="s">
        <v>268</v>
      </c>
      <c r="D117" s="231">
        <v>1954281</v>
      </c>
      <c r="E117" s="232">
        <f>E118</f>
        <v>246310</v>
      </c>
      <c r="F117" s="231">
        <f>F118</f>
        <v>0</v>
      </c>
      <c r="G117" s="231">
        <f t="shared" si="1"/>
        <v>2200591</v>
      </c>
    </row>
    <row r="118" spans="1:7" ht="14.1" customHeight="1">
      <c r="A118" s="233" t="s">
        <v>98</v>
      </c>
      <c r="B118" s="234">
        <v>4790</v>
      </c>
      <c r="C118" s="235" t="s">
        <v>314</v>
      </c>
      <c r="D118" s="236">
        <v>1412185</v>
      </c>
      <c r="E118" s="237">
        <v>246310</v>
      </c>
      <c r="F118" s="236">
        <v>0</v>
      </c>
      <c r="G118" s="236">
        <f t="shared" si="1"/>
        <v>1658495</v>
      </c>
    </row>
    <row r="119" spans="1:7" s="227" customFormat="1" ht="14.1" customHeight="1">
      <c r="A119" s="228">
        <v>85410</v>
      </c>
      <c r="B119" s="229" t="s">
        <v>98</v>
      </c>
      <c r="C119" s="230" t="s">
        <v>270</v>
      </c>
      <c r="D119" s="231">
        <v>2569513</v>
      </c>
      <c r="E119" s="232">
        <f>E120</f>
        <v>145595</v>
      </c>
      <c r="F119" s="231">
        <f>F120</f>
        <v>0</v>
      </c>
      <c r="G119" s="231">
        <f t="shared" si="1"/>
        <v>2715108</v>
      </c>
    </row>
    <row r="120" spans="1:7" ht="14.1" customHeight="1">
      <c r="A120" s="233" t="s">
        <v>98</v>
      </c>
      <c r="B120" s="234">
        <v>4790</v>
      </c>
      <c r="C120" s="235" t="s">
        <v>314</v>
      </c>
      <c r="D120" s="236">
        <v>824699</v>
      </c>
      <c r="E120" s="237">
        <v>145595</v>
      </c>
      <c r="F120" s="236">
        <v>0</v>
      </c>
      <c r="G120" s="236">
        <f t="shared" si="1"/>
        <v>970294</v>
      </c>
    </row>
    <row r="121" spans="1:7" s="227" customFormat="1" ht="14.1" customHeight="1">
      <c r="A121" s="222" t="s">
        <v>90</v>
      </c>
      <c r="B121" s="223" t="s">
        <v>98</v>
      </c>
      <c r="C121" s="224" t="s">
        <v>89</v>
      </c>
      <c r="D121" s="225">
        <v>5396000</v>
      </c>
      <c r="E121" s="226">
        <f>E122</f>
        <v>13677992</v>
      </c>
      <c r="F121" s="225">
        <f>F122</f>
        <v>0</v>
      </c>
      <c r="G121" s="225">
        <f t="shared" si="1"/>
        <v>19073992</v>
      </c>
    </row>
    <row r="122" spans="1:7" s="227" customFormat="1" ht="14.1" customHeight="1">
      <c r="A122" s="228">
        <v>85595</v>
      </c>
      <c r="B122" s="229" t="s">
        <v>98</v>
      </c>
      <c r="C122" s="230" t="s">
        <v>103</v>
      </c>
      <c r="D122" s="231">
        <v>1510000</v>
      </c>
      <c r="E122" s="232">
        <f>SUM(E123:E152)</f>
        <v>13677992</v>
      </c>
      <c r="F122" s="231">
        <f>SUM(F123:F152)</f>
        <v>0</v>
      </c>
      <c r="G122" s="231">
        <f t="shared" si="1"/>
        <v>15187992</v>
      </c>
    </row>
    <row r="123" spans="1:7" ht="69.75" customHeight="1">
      <c r="A123" s="233" t="s">
        <v>98</v>
      </c>
      <c r="B123" s="234">
        <v>2007</v>
      </c>
      <c r="C123" s="235" t="s">
        <v>318</v>
      </c>
      <c r="D123" s="236">
        <v>0</v>
      </c>
      <c r="E123" s="237">
        <v>386131</v>
      </c>
      <c r="F123" s="236">
        <v>0</v>
      </c>
      <c r="G123" s="236">
        <f t="shared" si="1"/>
        <v>386131</v>
      </c>
    </row>
    <row r="124" spans="1:7" ht="69.75" customHeight="1">
      <c r="A124" s="233" t="s">
        <v>98</v>
      </c>
      <c r="B124" s="234">
        <v>2009</v>
      </c>
      <c r="C124" s="235" t="s">
        <v>318</v>
      </c>
      <c r="D124" s="236">
        <v>0</v>
      </c>
      <c r="E124" s="237">
        <v>45427</v>
      </c>
      <c r="F124" s="236">
        <v>0</v>
      </c>
      <c r="G124" s="236">
        <f t="shared" si="1"/>
        <v>45427</v>
      </c>
    </row>
    <row r="125" spans="1:7" ht="69.75" customHeight="1">
      <c r="A125" s="233" t="s">
        <v>98</v>
      </c>
      <c r="B125" s="234">
        <v>2057</v>
      </c>
      <c r="C125" s="235" t="s">
        <v>116</v>
      </c>
      <c r="D125" s="236">
        <v>0</v>
      </c>
      <c r="E125" s="237">
        <v>9733154</v>
      </c>
      <c r="F125" s="236">
        <v>0</v>
      </c>
      <c r="G125" s="236">
        <f t="shared" si="1"/>
        <v>9733154</v>
      </c>
    </row>
    <row r="126" spans="1:7" ht="69.75" customHeight="1">
      <c r="A126" s="233" t="s">
        <v>98</v>
      </c>
      <c r="B126" s="234">
        <v>2059</v>
      </c>
      <c r="C126" s="235" t="s">
        <v>116</v>
      </c>
      <c r="D126" s="236">
        <v>0</v>
      </c>
      <c r="E126" s="237">
        <v>1145078</v>
      </c>
      <c r="F126" s="236">
        <v>0</v>
      </c>
      <c r="G126" s="236">
        <f t="shared" si="1"/>
        <v>1145078</v>
      </c>
    </row>
    <row r="127" spans="1:7" ht="14.1" customHeight="1">
      <c r="A127" s="233" t="s">
        <v>98</v>
      </c>
      <c r="B127" s="234">
        <v>4017</v>
      </c>
      <c r="C127" s="235" t="s">
        <v>307</v>
      </c>
      <c r="D127" s="236">
        <v>0</v>
      </c>
      <c r="E127" s="237">
        <v>534026</v>
      </c>
      <c r="F127" s="236">
        <v>0</v>
      </c>
      <c r="G127" s="236">
        <f t="shared" si="1"/>
        <v>534026</v>
      </c>
    </row>
    <row r="128" spans="1:7" ht="14.1" customHeight="1">
      <c r="A128" s="233" t="s">
        <v>98</v>
      </c>
      <c r="B128" s="234">
        <v>4019</v>
      </c>
      <c r="C128" s="235" t="s">
        <v>307</v>
      </c>
      <c r="D128" s="236">
        <v>0</v>
      </c>
      <c r="E128" s="237">
        <v>62826</v>
      </c>
      <c r="F128" s="236">
        <v>0</v>
      </c>
      <c r="G128" s="236">
        <f t="shared" si="1"/>
        <v>62826</v>
      </c>
    </row>
    <row r="129" spans="1:7" ht="14.1" customHeight="1">
      <c r="A129" s="233" t="s">
        <v>98</v>
      </c>
      <c r="B129" s="234">
        <v>4117</v>
      </c>
      <c r="C129" s="235" t="s">
        <v>308</v>
      </c>
      <c r="D129" s="236">
        <v>0</v>
      </c>
      <c r="E129" s="237">
        <v>91799</v>
      </c>
      <c r="F129" s="236">
        <v>0</v>
      </c>
      <c r="G129" s="236">
        <f t="shared" si="1"/>
        <v>91799</v>
      </c>
    </row>
    <row r="130" spans="1:7" ht="14.1" customHeight="1">
      <c r="A130" s="233" t="s">
        <v>98</v>
      </c>
      <c r="B130" s="234">
        <v>4119</v>
      </c>
      <c r="C130" s="235" t="s">
        <v>308</v>
      </c>
      <c r="D130" s="236">
        <v>0</v>
      </c>
      <c r="E130" s="237">
        <v>10800</v>
      </c>
      <c r="F130" s="236">
        <v>0</v>
      </c>
      <c r="G130" s="236">
        <f t="shared" si="1"/>
        <v>10800</v>
      </c>
    </row>
    <row r="131" spans="1:7" ht="14.1" customHeight="1">
      <c r="A131" s="233" t="s">
        <v>98</v>
      </c>
      <c r="B131" s="234">
        <v>4127</v>
      </c>
      <c r="C131" s="235" t="s">
        <v>309</v>
      </c>
      <c r="D131" s="236">
        <v>0</v>
      </c>
      <c r="E131" s="237">
        <v>13084</v>
      </c>
      <c r="F131" s="236">
        <v>0</v>
      </c>
      <c r="G131" s="236">
        <f t="shared" si="1"/>
        <v>13084</v>
      </c>
    </row>
    <row r="132" spans="1:7" ht="14.1" customHeight="1">
      <c r="A132" s="233" t="s">
        <v>98</v>
      </c>
      <c r="B132" s="234">
        <v>4129</v>
      </c>
      <c r="C132" s="235" t="s">
        <v>309</v>
      </c>
      <c r="D132" s="236">
        <v>0</v>
      </c>
      <c r="E132" s="237">
        <v>1539</v>
      </c>
      <c r="F132" s="236">
        <v>0</v>
      </c>
      <c r="G132" s="236">
        <f t="shared" si="1"/>
        <v>1539</v>
      </c>
    </row>
    <row r="133" spans="1:7" ht="14.1" customHeight="1">
      <c r="A133" s="233" t="s">
        <v>98</v>
      </c>
      <c r="B133" s="234">
        <v>4177</v>
      </c>
      <c r="C133" s="235" t="s">
        <v>320</v>
      </c>
      <c r="D133" s="236">
        <v>0</v>
      </c>
      <c r="E133" s="237">
        <v>26842</v>
      </c>
      <c r="F133" s="236">
        <v>0</v>
      </c>
      <c r="G133" s="236">
        <f t="shared" si="1"/>
        <v>26842</v>
      </c>
    </row>
    <row r="134" spans="1:7" ht="14.1" customHeight="1">
      <c r="A134" s="233" t="s">
        <v>98</v>
      </c>
      <c r="B134" s="234">
        <v>4179</v>
      </c>
      <c r="C134" s="235" t="s">
        <v>320</v>
      </c>
      <c r="D134" s="236">
        <v>0</v>
      </c>
      <c r="E134" s="237">
        <v>3158</v>
      </c>
      <c r="F134" s="236">
        <v>0</v>
      </c>
      <c r="G134" s="236">
        <f t="shared" si="1"/>
        <v>3158</v>
      </c>
    </row>
    <row r="135" spans="1:7" ht="14.1" customHeight="1">
      <c r="A135" s="233" t="s">
        <v>98</v>
      </c>
      <c r="B135" s="234">
        <v>4217</v>
      </c>
      <c r="C135" s="235" t="s">
        <v>313</v>
      </c>
      <c r="D135" s="236">
        <v>0</v>
      </c>
      <c r="E135" s="237">
        <v>8947</v>
      </c>
      <c r="F135" s="236">
        <v>0</v>
      </c>
      <c r="G135" s="236">
        <f t="shared" si="1"/>
        <v>8947</v>
      </c>
    </row>
    <row r="136" spans="1:7" ht="14.1" customHeight="1">
      <c r="A136" s="233" t="s">
        <v>98</v>
      </c>
      <c r="B136" s="234">
        <v>4219</v>
      </c>
      <c r="C136" s="235" t="s">
        <v>313</v>
      </c>
      <c r="D136" s="236">
        <v>0</v>
      </c>
      <c r="E136" s="237">
        <v>1053</v>
      </c>
      <c r="F136" s="236">
        <v>0</v>
      </c>
      <c r="G136" s="236">
        <f t="shared" si="1"/>
        <v>1053</v>
      </c>
    </row>
    <row r="137" spans="1:7" ht="14.1" customHeight="1">
      <c r="A137" s="233" t="s">
        <v>98</v>
      </c>
      <c r="B137" s="234">
        <v>4227</v>
      </c>
      <c r="C137" s="235" t="s">
        <v>321</v>
      </c>
      <c r="D137" s="236">
        <v>0</v>
      </c>
      <c r="E137" s="237">
        <v>22369</v>
      </c>
      <c r="F137" s="236">
        <v>0</v>
      </c>
      <c r="G137" s="236">
        <f t="shared" si="1"/>
        <v>22369</v>
      </c>
    </row>
    <row r="138" spans="1:7" ht="14.1" customHeight="1">
      <c r="A138" s="233" t="s">
        <v>98</v>
      </c>
      <c r="B138" s="234">
        <v>4229</v>
      </c>
      <c r="C138" s="235" t="s">
        <v>321</v>
      </c>
      <c r="D138" s="236">
        <v>0</v>
      </c>
      <c r="E138" s="237">
        <v>2631</v>
      </c>
      <c r="F138" s="236">
        <v>0</v>
      </c>
      <c r="G138" s="236">
        <f t="shared" si="1"/>
        <v>2631</v>
      </c>
    </row>
    <row r="139" spans="1:7" ht="14.1" customHeight="1">
      <c r="A139" s="233" t="s">
        <v>98</v>
      </c>
      <c r="B139" s="234">
        <v>4267</v>
      </c>
      <c r="C139" s="235" t="s">
        <v>322</v>
      </c>
      <c r="D139" s="236">
        <v>0</v>
      </c>
      <c r="E139" s="237">
        <v>5816</v>
      </c>
      <c r="F139" s="236">
        <v>0</v>
      </c>
      <c r="G139" s="236">
        <f t="shared" si="1"/>
        <v>5816</v>
      </c>
    </row>
    <row r="140" spans="1:7" ht="14.1" customHeight="1">
      <c r="A140" s="233" t="s">
        <v>98</v>
      </c>
      <c r="B140" s="234">
        <v>4269</v>
      </c>
      <c r="C140" s="235" t="s">
        <v>322</v>
      </c>
      <c r="D140" s="236">
        <v>0</v>
      </c>
      <c r="E140" s="237">
        <v>684</v>
      </c>
      <c r="F140" s="236">
        <v>0</v>
      </c>
      <c r="G140" s="236">
        <f t="shared" ref="G140:G186" si="2">D140+E140-F140</f>
        <v>684</v>
      </c>
    </row>
    <row r="141" spans="1:7" ht="14.1" customHeight="1">
      <c r="A141" s="233" t="s">
        <v>98</v>
      </c>
      <c r="B141" s="234">
        <v>4307</v>
      </c>
      <c r="C141" s="235" t="s">
        <v>306</v>
      </c>
      <c r="D141" s="236">
        <v>0</v>
      </c>
      <c r="E141" s="237">
        <v>1389052</v>
      </c>
      <c r="F141" s="236">
        <v>0</v>
      </c>
      <c r="G141" s="236">
        <f t="shared" si="2"/>
        <v>1389052</v>
      </c>
    </row>
    <row r="142" spans="1:7" ht="14.1" customHeight="1">
      <c r="A142" s="233" t="s">
        <v>98</v>
      </c>
      <c r="B142" s="234">
        <v>4309</v>
      </c>
      <c r="C142" s="235" t="s">
        <v>306</v>
      </c>
      <c r="D142" s="236">
        <v>0</v>
      </c>
      <c r="E142" s="237">
        <v>163420</v>
      </c>
      <c r="F142" s="236">
        <v>0</v>
      </c>
      <c r="G142" s="236">
        <f t="shared" si="2"/>
        <v>163420</v>
      </c>
    </row>
    <row r="143" spans="1:7" ht="14.1" customHeight="1">
      <c r="A143" s="233" t="s">
        <v>98</v>
      </c>
      <c r="B143" s="234">
        <v>4367</v>
      </c>
      <c r="C143" s="235" t="s">
        <v>323</v>
      </c>
      <c r="D143" s="236">
        <v>0</v>
      </c>
      <c r="E143" s="237">
        <v>3132</v>
      </c>
      <c r="F143" s="236">
        <v>0</v>
      </c>
      <c r="G143" s="236">
        <f t="shared" si="2"/>
        <v>3132</v>
      </c>
    </row>
    <row r="144" spans="1:7" ht="14.1" customHeight="1">
      <c r="A144" s="233" t="s">
        <v>98</v>
      </c>
      <c r="B144" s="234">
        <v>4369</v>
      </c>
      <c r="C144" s="235" t="s">
        <v>323</v>
      </c>
      <c r="D144" s="236">
        <v>0</v>
      </c>
      <c r="E144" s="237">
        <v>368</v>
      </c>
      <c r="F144" s="236">
        <v>0</v>
      </c>
      <c r="G144" s="236">
        <f t="shared" si="2"/>
        <v>368</v>
      </c>
    </row>
    <row r="145" spans="1:7" ht="14.1" customHeight="1">
      <c r="A145" s="233" t="s">
        <v>98</v>
      </c>
      <c r="B145" s="234">
        <v>4417</v>
      </c>
      <c r="C145" s="235" t="s">
        <v>324</v>
      </c>
      <c r="D145" s="236">
        <v>0</v>
      </c>
      <c r="E145" s="237">
        <v>4476</v>
      </c>
      <c r="F145" s="236">
        <v>0</v>
      </c>
      <c r="G145" s="236">
        <f t="shared" si="2"/>
        <v>4476</v>
      </c>
    </row>
    <row r="146" spans="1:7" ht="14.1" customHeight="1">
      <c r="A146" s="233" t="s">
        <v>98</v>
      </c>
      <c r="B146" s="234">
        <v>4419</v>
      </c>
      <c r="C146" s="235" t="s">
        <v>324</v>
      </c>
      <c r="D146" s="236">
        <v>0</v>
      </c>
      <c r="E146" s="237">
        <v>526</v>
      </c>
      <c r="F146" s="236">
        <v>0</v>
      </c>
      <c r="G146" s="236">
        <f t="shared" si="2"/>
        <v>526</v>
      </c>
    </row>
    <row r="147" spans="1:7" ht="14.1" customHeight="1">
      <c r="A147" s="233" t="s">
        <v>98</v>
      </c>
      <c r="B147" s="234">
        <v>4447</v>
      </c>
      <c r="C147" s="235" t="s">
        <v>325</v>
      </c>
      <c r="D147" s="236">
        <v>0</v>
      </c>
      <c r="E147" s="237">
        <v>9575</v>
      </c>
      <c r="F147" s="236">
        <v>0</v>
      </c>
      <c r="G147" s="236">
        <f t="shared" si="2"/>
        <v>9575</v>
      </c>
    </row>
    <row r="148" spans="1:7" ht="14.1" customHeight="1">
      <c r="A148" s="233" t="s">
        <v>98</v>
      </c>
      <c r="B148" s="234">
        <v>4449</v>
      </c>
      <c r="C148" s="235" t="s">
        <v>325</v>
      </c>
      <c r="D148" s="236">
        <v>0</v>
      </c>
      <c r="E148" s="237">
        <v>1126</v>
      </c>
      <c r="F148" s="236">
        <v>0</v>
      </c>
      <c r="G148" s="236">
        <f t="shared" si="2"/>
        <v>1126</v>
      </c>
    </row>
    <row r="149" spans="1:7" ht="27" customHeight="1">
      <c r="A149" s="233" t="s">
        <v>98</v>
      </c>
      <c r="B149" s="234">
        <v>4707</v>
      </c>
      <c r="C149" s="235" t="s">
        <v>326</v>
      </c>
      <c r="D149" s="236">
        <v>0</v>
      </c>
      <c r="E149" s="237">
        <v>1790</v>
      </c>
      <c r="F149" s="236">
        <v>0</v>
      </c>
      <c r="G149" s="236">
        <f t="shared" si="2"/>
        <v>1790</v>
      </c>
    </row>
    <row r="150" spans="1:7" ht="27" customHeight="1">
      <c r="A150" s="233" t="s">
        <v>98</v>
      </c>
      <c r="B150" s="234">
        <v>4709</v>
      </c>
      <c r="C150" s="235" t="s">
        <v>326</v>
      </c>
      <c r="D150" s="236">
        <v>0</v>
      </c>
      <c r="E150" s="237">
        <v>210</v>
      </c>
      <c r="F150" s="236">
        <v>0</v>
      </c>
      <c r="G150" s="236">
        <f t="shared" si="2"/>
        <v>210</v>
      </c>
    </row>
    <row r="151" spans="1:7" ht="14.1" customHeight="1">
      <c r="A151" s="233" t="s">
        <v>98</v>
      </c>
      <c r="B151" s="234">
        <v>4717</v>
      </c>
      <c r="C151" s="235" t="s">
        <v>310</v>
      </c>
      <c r="D151" s="236">
        <v>0</v>
      </c>
      <c r="E151" s="237">
        <v>8010</v>
      </c>
      <c r="F151" s="236">
        <v>0</v>
      </c>
      <c r="G151" s="236">
        <f t="shared" si="2"/>
        <v>8010</v>
      </c>
    </row>
    <row r="152" spans="1:7" ht="14.1" customHeight="1">
      <c r="A152" s="233" t="s">
        <v>98</v>
      </c>
      <c r="B152" s="234">
        <v>4719</v>
      </c>
      <c r="C152" s="235" t="s">
        <v>310</v>
      </c>
      <c r="D152" s="236">
        <v>0</v>
      </c>
      <c r="E152" s="237">
        <v>943</v>
      </c>
      <c r="F152" s="236">
        <v>0</v>
      </c>
      <c r="G152" s="236">
        <f t="shared" si="2"/>
        <v>943</v>
      </c>
    </row>
    <row r="153" spans="1:7" s="227" customFormat="1" ht="14.1" customHeight="1">
      <c r="A153" s="222" t="s">
        <v>65</v>
      </c>
      <c r="B153" s="223" t="s">
        <v>98</v>
      </c>
      <c r="C153" s="224" t="s">
        <v>66</v>
      </c>
      <c r="D153" s="225">
        <v>21484328</v>
      </c>
      <c r="E153" s="226">
        <f>E154</f>
        <v>29840</v>
      </c>
      <c r="F153" s="225">
        <f>F154</f>
        <v>2115</v>
      </c>
      <c r="G153" s="225">
        <f t="shared" si="2"/>
        <v>21512053</v>
      </c>
    </row>
    <row r="154" spans="1:7" s="227" customFormat="1" ht="14.1" customHeight="1">
      <c r="A154" s="228">
        <v>90095</v>
      </c>
      <c r="B154" s="229" t="s">
        <v>98</v>
      </c>
      <c r="C154" s="230" t="s">
        <v>103</v>
      </c>
      <c r="D154" s="231">
        <v>19770296</v>
      </c>
      <c r="E154" s="232">
        <f>SUM(E155:E166)</f>
        <v>29840</v>
      </c>
      <c r="F154" s="231">
        <f>SUM(F155:F166)</f>
        <v>2115</v>
      </c>
      <c r="G154" s="231">
        <f t="shared" si="2"/>
        <v>19798021</v>
      </c>
    </row>
    <row r="155" spans="1:7" ht="14.1" customHeight="1">
      <c r="A155" s="233" t="s">
        <v>98</v>
      </c>
      <c r="B155" s="234">
        <v>4018</v>
      </c>
      <c r="C155" s="235" t="s">
        <v>307</v>
      </c>
      <c r="D155" s="236">
        <v>320294</v>
      </c>
      <c r="E155" s="237">
        <v>7073</v>
      </c>
      <c r="F155" s="236">
        <v>0</v>
      </c>
      <c r="G155" s="236">
        <f t="shared" si="2"/>
        <v>327367</v>
      </c>
    </row>
    <row r="156" spans="1:7" ht="14.1" customHeight="1">
      <c r="A156" s="244" t="s">
        <v>98</v>
      </c>
      <c r="B156" s="245">
        <v>4019</v>
      </c>
      <c r="C156" s="246" t="s">
        <v>307</v>
      </c>
      <c r="D156" s="247">
        <v>70787</v>
      </c>
      <c r="E156" s="248">
        <v>1768</v>
      </c>
      <c r="F156" s="247">
        <v>0</v>
      </c>
      <c r="G156" s="247">
        <f t="shared" si="2"/>
        <v>72555</v>
      </c>
    </row>
    <row r="157" spans="1:7" ht="14.1" customHeight="1">
      <c r="A157" s="233" t="s">
        <v>98</v>
      </c>
      <c r="B157" s="234">
        <v>4048</v>
      </c>
      <c r="C157" s="235" t="s">
        <v>319</v>
      </c>
      <c r="D157" s="236">
        <v>12560</v>
      </c>
      <c r="E157" s="237">
        <v>0</v>
      </c>
      <c r="F157" s="236">
        <v>1692</v>
      </c>
      <c r="G157" s="236">
        <f t="shared" si="2"/>
        <v>10868</v>
      </c>
    </row>
    <row r="158" spans="1:7" ht="14.1" customHeight="1">
      <c r="A158" s="233" t="s">
        <v>98</v>
      </c>
      <c r="B158" s="234">
        <v>4049</v>
      </c>
      <c r="C158" s="235" t="s">
        <v>319</v>
      </c>
      <c r="D158" s="236">
        <v>3140</v>
      </c>
      <c r="E158" s="237">
        <v>0</v>
      </c>
      <c r="F158" s="236">
        <v>423</v>
      </c>
      <c r="G158" s="236">
        <f t="shared" si="2"/>
        <v>2717</v>
      </c>
    </row>
    <row r="159" spans="1:7" ht="14.1" customHeight="1">
      <c r="A159" s="233" t="s">
        <v>98</v>
      </c>
      <c r="B159" s="234">
        <v>4118</v>
      </c>
      <c r="C159" s="235" t="s">
        <v>308</v>
      </c>
      <c r="D159" s="236">
        <v>57218</v>
      </c>
      <c r="E159" s="237">
        <v>925</v>
      </c>
      <c r="F159" s="236">
        <v>0</v>
      </c>
      <c r="G159" s="236">
        <f t="shared" si="2"/>
        <v>58143</v>
      </c>
    </row>
    <row r="160" spans="1:7" ht="14.1" customHeight="1">
      <c r="A160" s="233" t="s">
        <v>98</v>
      </c>
      <c r="B160" s="234">
        <v>4119</v>
      </c>
      <c r="C160" s="235" t="s">
        <v>308</v>
      </c>
      <c r="D160" s="236">
        <v>12708</v>
      </c>
      <c r="E160" s="237">
        <v>232</v>
      </c>
      <c r="F160" s="236">
        <v>0</v>
      </c>
      <c r="G160" s="236">
        <f t="shared" si="2"/>
        <v>12940</v>
      </c>
    </row>
    <row r="161" spans="1:7" ht="14.1" customHeight="1">
      <c r="A161" s="233" t="s">
        <v>98</v>
      </c>
      <c r="B161" s="234">
        <v>4128</v>
      </c>
      <c r="C161" s="235" t="s">
        <v>309</v>
      </c>
      <c r="D161" s="236">
        <v>8155</v>
      </c>
      <c r="E161" s="237">
        <v>132</v>
      </c>
      <c r="F161" s="236">
        <v>0</v>
      </c>
      <c r="G161" s="236">
        <f t="shared" si="2"/>
        <v>8287</v>
      </c>
    </row>
    <row r="162" spans="1:7" ht="14.1" customHeight="1">
      <c r="A162" s="233" t="s">
        <v>98</v>
      </c>
      <c r="B162" s="234">
        <v>4129</v>
      </c>
      <c r="C162" s="235" t="s">
        <v>309</v>
      </c>
      <c r="D162" s="236">
        <v>1812</v>
      </c>
      <c r="E162" s="237">
        <v>33</v>
      </c>
      <c r="F162" s="236">
        <v>0</v>
      </c>
      <c r="G162" s="236">
        <f t="shared" si="2"/>
        <v>1845</v>
      </c>
    </row>
    <row r="163" spans="1:7" ht="14.1" customHeight="1">
      <c r="A163" s="233" t="s">
        <v>98</v>
      </c>
      <c r="B163" s="234">
        <v>4308</v>
      </c>
      <c r="C163" s="235" t="s">
        <v>306</v>
      </c>
      <c r="D163" s="236">
        <v>262813</v>
      </c>
      <c r="E163" s="237">
        <v>15660</v>
      </c>
      <c r="F163" s="236">
        <v>0</v>
      </c>
      <c r="G163" s="236">
        <f t="shared" si="2"/>
        <v>278473</v>
      </c>
    </row>
    <row r="164" spans="1:7" ht="14.1" customHeight="1">
      <c r="A164" s="233" t="s">
        <v>98</v>
      </c>
      <c r="B164" s="234">
        <v>4309</v>
      </c>
      <c r="C164" s="235" t="s">
        <v>306</v>
      </c>
      <c r="D164" s="236">
        <v>45703</v>
      </c>
      <c r="E164" s="237">
        <v>3915</v>
      </c>
      <c r="F164" s="236">
        <v>0</v>
      </c>
      <c r="G164" s="236">
        <f t="shared" si="2"/>
        <v>49618</v>
      </c>
    </row>
    <row r="165" spans="1:7" ht="14.1" customHeight="1">
      <c r="A165" s="233" t="s">
        <v>98</v>
      </c>
      <c r="B165" s="234">
        <v>4718</v>
      </c>
      <c r="C165" s="235" t="s">
        <v>310</v>
      </c>
      <c r="D165" s="236">
        <v>4993</v>
      </c>
      <c r="E165" s="237">
        <v>81</v>
      </c>
      <c r="F165" s="236">
        <v>0</v>
      </c>
      <c r="G165" s="236">
        <f t="shared" si="2"/>
        <v>5074</v>
      </c>
    </row>
    <row r="166" spans="1:7" ht="14.1" customHeight="1">
      <c r="A166" s="233" t="s">
        <v>98</v>
      </c>
      <c r="B166" s="234">
        <v>4719</v>
      </c>
      <c r="C166" s="235" t="s">
        <v>310</v>
      </c>
      <c r="D166" s="236">
        <v>1108</v>
      </c>
      <c r="E166" s="237">
        <v>21</v>
      </c>
      <c r="F166" s="236">
        <v>0</v>
      </c>
      <c r="G166" s="236">
        <f t="shared" si="2"/>
        <v>1129</v>
      </c>
    </row>
    <row r="167" spans="1:7" s="227" customFormat="1" ht="14.1" customHeight="1">
      <c r="A167" s="222" t="s">
        <v>67</v>
      </c>
      <c r="B167" s="223" t="s">
        <v>98</v>
      </c>
      <c r="C167" s="224" t="s">
        <v>68</v>
      </c>
      <c r="D167" s="225">
        <v>273105397</v>
      </c>
      <c r="E167" s="226">
        <f>E168+E170+E172+E175</f>
        <v>2589892</v>
      </c>
      <c r="F167" s="225">
        <f>F168+F170+F172+F175</f>
        <v>0</v>
      </c>
      <c r="G167" s="225">
        <f t="shared" si="2"/>
        <v>275695289</v>
      </c>
    </row>
    <row r="168" spans="1:7" s="227" customFormat="1" ht="14.1" customHeight="1">
      <c r="A168" s="228">
        <v>92106</v>
      </c>
      <c r="B168" s="229" t="s">
        <v>98</v>
      </c>
      <c r="C168" s="230" t="s">
        <v>327</v>
      </c>
      <c r="D168" s="231">
        <v>108527763</v>
      </c>
      <c r="E168" s="232">
        <f>E169</f>
        <v>330000</v>
      </c>
      <c r="F168" s="231">
        <f>F169</f>
        <v>0</v>
      </c>
      <c r="G168" s="231">
        <f t="shared" si="2"/>
        <v>108857763</v>
      </c>
    </row>
    <row r="169" spans="1:7" ht="27" customHeight="1">
      <c r="A169" s="233" t="s">
        <v>98</v>
      </c>
      <c r="B169" s="234">
        <v>2800</v>
      </c>
      <c r="C169" s="235" t="s">
        <v>328</v>
      </c>
      <c r="D169" s="236">
        <v>173354</v>
      </c>
      <c r="E169" s="237">
        <v>330000</v>
      </c>
      <c r="F169" s="236">
        <v>0</v>
      </c>
      <c r="G169" s="236">
        <f t="shared" si="2"/>
        <v>503354</v>
      </c>
    </row>
    <row r="170" spans="1:7" s="227" customFormat="1" ht="14.1" customHeight="1">
      <c r="A170" s="228">
        <v>92109</v>
      </c>
      <c r="B170" s="229" t="s">
        <v>98</v>
      </c>
      <c r="C170" s="230" t="s">
        <v>286</v>
      </c>
      <c r="D170" s="231">
        <v>27861183</v>
      </c>
      <c r="E170" s="232">
        <f>E171</f>
        <v>8092</v>
      </c>
      <c r="F170" s="231">
        <f>F171</f>
        <v>0</v>
      </c>
      <c r="G170" s="231">
        <f t="shared" si="2"/>
        <v>27869275</v>
      </c>
    </row>
    <row r="171" spans="1:7" ht="57" customHeight="1">
      <c r="A171" s="233" t="s">
        <v>98</v>
      </c>
      <c r="B171" s="234">
        <v>6220</v>
      </c>
      <c r="C171" s="235" t="s">
        <v>315</v>
      </c>
      <c r="D171" s="236">
        <v>12264617</v>
      </c>
      <c r="E171" s="237">
        <v>8092</v>
      </c>
      <c r="F171" s="236">
        <v>0</v>
      </c>
      <c r="G171" s="236">
        <f t="shared" si="2"/>
        <v>12272709</v>
      </c>
    </row>
    <row r="172" spans="1:7" s="227" customFormat="1" ht="14.1" customHeight="1">
      <c r="A172" s="228">
        <v>92118</v>
      </c>
      <c r="B172" s="229" t="s">
        <v>98</v>
      </c>
      <c r="C172" s="230" t="s">
        <v>290</v>
      </c>
      <c r="D172" s="231">
        <v>26525999</v>
      </c>
      <c r="E172" s="232">
        <f>SUM(E173:E174)</f>
        <v>71800</v>
      </c>
      <c r="F172" s="231">
        <f>SUM(F173:F174)</f>
        <v>0</v>
      </c>
      <c r="G172" s="231">
        <f t="shared" si="2"/>
        <v>26597799</v>
      </c>
    </row>
    <row r="173" spans="1:7" ht="30.75" customHeight="1">
      <c r="A173" s="233" t="s">
        <v>98</v>
      </c>
      <c r="B173" s="234">
        <v>2800</v>
      </c>
      <c r="C173" s="235" t="s">
        <v>328</v>
      </c>
      <c r="D173" s="236">
        <v>238900</v>
      </c>
      <c r="E173" s="237">
        <v>3100</v>
      </c>
      <c r="F173" s="236">
        <v>0</v>
      </c>
      <c r="G173" s="236">
        <f t="shared" si="2"/>
        <v>242000</v>
      </c>
    </row>
    <row r="174" spans="1:7" ht="57" customHeight="1">
      <c r="A174" s="233" t="s">
        <v>98</v>
      </c>
      <c r="B174" s="234">
        <v>6220</v>
      </c>
      <c r="C174" s="235" t="s">
        <v>315</v>
      </c>
      <c r="D174" s="236">
        <v>1975099</v>
      </c>
      <c r="E174" s="237">
        <v>68700</v>
      </c>
      <c r="F174" s="236">
        <v>0</v>
      </c>
      <c r="G174" s="236">
        <f t="shared" si="2"/>
        <v>2043799</v>
      </c>
    </row>
    <row r="175" spans="1:7" s="227" customFormat="1" ht="14.1" customHeight="1">
      <c r="A175" s="228">
        <v>92195</v>
      </c>
      <c r="B175" s="229" t="s">
        <v>98</v>
      </c>
      <c r="C175" s="230" t="s">
        <v>103</v>
      </c>
      <c r="D175" s="231">
        <v>14790333</v>
      </c>
      <c r="E175" s="232">
        <f>SUM(E176:E177)</f>
        <v>2180000</v>
      </c>
      <c r="F175" s="231">
        <f>SUM(F176:F177)</f>
        <v>0</v>
      </c>
      <c r="G175" s="231">
        <f t="shared" si="2"/>
        <v>16970333</v>
      </c>
    </row>
    <row r="176" spans="1:7" ht="14.1" customHeight="1">
      <c r="A176" s="233" t="s">
        <v>98</v>
      </c>
      <c r="B176" s="234">
        <v>4300</v>
      </c>
      <c r="C176" s="235" t="s">
        <v>306</v>
      </c>
      <c r="D176" s="236">
        <v>7506000</v>
      </c>
      <c r="E176" s="237">
        <v>2000000</v>
      </c>
      <c r="F176" s="236">
        <v>0</v>
      </c>
      <c r="G176" s="236">
        <f t="shared" si="2"/>
        <v>9506000</v>
      </c>
    </row>
    <row r="177" spans="1:7" ht="14.1" customHeight="1">
      <c r="A177" s="233" t="s">
        <v>98</v>
      </c>
      <c r="B177" s="234">
        <v>6050</v>
      </c>
      <c r="C177" s="235" t="s">
        <v>311</v>
      </c>
      <c r="D177" s="236">
        <v>0</v>
      </c>
      <c r="E177" s="237">
        <v>180000</v>
      </c>
      <c r="F177" s="236">
        <v>0</v>
      </c>
      <c r="G177" s="236">
        <f t="shared" si="2"/>
        <v>180000</v>
      </c>
    </row>
    <row r="178" spans="1:7" s="227" customFormat="1" ht="27" customHeight="1">
      <c r="A178" s="222" t="s">
        <v>27</v>
      </c>
      <c r="B178" s="223" t="s">
        <v>98</v>
      </c>
      <c r="C178" s="224" t="s">
        <v>69</v>
      </c>
      <c r="D178" s="225">
        <v>8367837</v>
      </c>
      <c r="E178" s="226">
        <f>E179</f>
        <v>6020</v>
      </c>
      <c r="F178" s="225">
        <f>F179</f>
        <v>0</v>
      </c>
      <c r="G178" s="225">
        <f t="shared" si="2"/>
        <v>8373857</v>
      </c>
    </row>
    <row r="179" spans="1:7" s="227" customFormat="1" ht="14.1" customHeight="1">
      <c r="A179" s="228">
        <v>92502</v>
      </c>
      <c r="B179" s="229" t="s">
        <v>98</v>
      </c>
      <c r="C179" s="230" t="s">
        <v>118</v>
      </c>
      <c r="D179" s="231">
        <v>8367837</v>
      </c>
      <c r="E179" s="232">
        <f>SUM(E180:E181)</f>
        <v>6020</v>
      </c>
      <c r="F179" s="231">
        <f>SUM(F180:F181)</f>
        <v>0</v>
      </c>
      <c r="G179" s="231">
        <f t="shared" si="2"/>
        <v>8373857</v>
      </c>
    </row>
    <row r="180" spans="1:7" ht="14.1" customHeight="1">
      <c r="A180" s="233" t="s">
        <v>98</v>
      </c>
      <c r="B180" s="234">
        <v>3020</v>
      </c>
      <c r="C180" s="235" t="s">
        <v>329</v>
      </c>
      <c r="D180" s="236">
        <v>141761</v>
      </c>
      <c r="E180" s="237">
        <v>3700</v>
      </c>
      <c r="F180" s="236">
        <v>0</v>
      </c>
      <c r="G180" s="236">
        <f t="shared" si="2"/>
        <v>145461</v>
      </c>
    </row>
    <row r="181" spans="1:7" ht="14.1" customHeight="1">
      <c r="A181" s="233" t="s">
        <v>98</v>
      </c>
      <c r="B181" s="234">
        <v>4300</v>
      </c>
      <c r="C181" s="235" t="s">
        <v>306</v>
      </c>
      <c r="D181" s="236">
        <v>883293</v>
      </c>
      <c r="E181" s="237">
        <v>2320</v>
      </c>
      <c r="F181" s="236">
        <v>0</v>
      </c>
      <c r="G181" s="236">
        <f t="shared" si="2"/>
        <v>885613</v>
      </c>
    </row>
    <row r="182" spans="1:7" s="227" customFormat="1" ht="14.1" customHeight="1">
      <c r="A182" s="222" t="s">
        <v>330</v>
      </c>
      <c r="B182" s="223" t="s">
        <v>98</v>
      </c>
      <c r="C182" s="224" t="s">
        <v>331</v>
      </c>
      <c r="D182" s="225">
        <v>23300000</v>
      </c>
      <c r="E182" s="226">
        <f>E183</f>
        <v>703000</v>
      </c>
      <c r="F182" s="225">
        <f>F183</f>
        <v>0</v>
      </c>
      <c r="G182" s="225">
        <f t="shared" si="2"/>
        <v>24003000</v>
      </c>
    </row>
    <row r="183" spans="1:7" s="227" customFormat="1" ht="14.1" customHeight="1">
      <c r="A183" s="228">
        <v>92605</v>
      </c>
      <c r="B183" s="229" t="s">
        <v>98</v>
      </c>
      <c r="C183" s="230" t="s">
        <v>293</v>
      </c>
      <c r="D183" s="231">
        <v>23300000</v>
      </c>
      <c r="E183" s="232">
        <f>SUM(E184:E186)</f>
        <v>703000</v>
      </c>
      <c r="F183" s="231">
        <f>SUM(F184:F186)</f>
        <v>0</v>
      </c>
      <c r="G183" s="231">
        <f t="shared" si="2"/>
        <v>24003000</v>
      </c>
    </row>
    <row r="184" spans="1:7" ht="44.25" customHeight="1">
      <c r="A184" s="233" t="s">
        <v>98</v>
      </c>
      <c r="B184" s="234">
        <v>2820</v>
      </c>
      <c r="C184" s="235" t="s">
        <v>332</v>
      </c>
      <c r="D184" s="236">
        <v>5100000</v>
      </c>
      <c r="E184" s="237">
        <v>403000</v>
      </c>
      <c r="F184" s="236">
        <v>0</v>
      </c>
      <c r="G184" s="236">
        <f t="shared" si="2"/>
        <v>5503000</v>
      </c>
    </row>
    <row r="185" spans="1:7" ht="29.25" customHeight="1">
      <c r="A185" s="233" t="s">
        <v>98</v>
      </c>
      <c r="B185" s="234">
        <v>3040</v>
      </c>
      <c r="C185" s="235" t="s">
        <v>333</v>
      </c>
      <c r="D185" s="236">
        <v>610000</v>
      </c>
      <c r="E185" s="237">
        <v>100000</v>
      </c>
      <c r="F185" s="236">
        <v>0</v>
      </c>
      <c r="G185" s="236">
        <f t="shared" si="2"/>
        <v>710000</v>
      </c>
    </row>
    <row r="186" spans="1:7" ht="15.75" customHeight="1">
      <c r="A186" s="244" t="s">
        <v>98</v>
      </c>
      <c r="B186" s="245">
        <v>4300</v>
      </c>
      <c r="C186" s="246" t="s">
        <v>306</v>
      </c>
      <c r="D186" s="247">
        <v>3686000</v>
      </c>
      <c r="E186" s="248">
        <v>200000</v>
      </c>
      <c r="F186" s="247">
        <v>0</v>
      </c>
      <c r="G186" s="247">
        <f t="shared" si="2"/>
        <v>3886000</v>
      </c>
    </row>
    <row r="187" spans="1:7">
      <c r="D187" s="249"/>
      <c r="E187" s="249"/>
      <c r="F187" s="249"/>
      <c r="G187" s="249"/>
    </row>
  </sheetData>
  <sheetProtection algorithmName="SHA-512" hashValue="dkpStf4FHQ9ekimsbLQj+S1jolWVDaXaaECdg6m8p/BP/mpbKsyGWtOSQJDlbt9Ieu2OxFcw0MMttOfZ+Ig3VA==" saltValue="QEa+sG3Htp4TVhtLE4dx2g==" spinCount="100000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964E-BC8C-43D8-97A8-61DBBA0E10EF}">
  <sheetPr>
    <pageSetUpPr fitToPage="1"/>
  </sheetPr>
  <dimension ref="A1:F64"/>
  <sheetViews>
    <sheetView view="pageBreakPreview" zoomScaleSheetLayoutView="100" workbookViewId="0">
      <selection activeCell="A56" sqref="A56:C56"/>
    </sheetView>
  </sheetViews>
  <sheetFormatPr defaultColWidth="16.75" defaultRowHeight="15"/>
  <cols>
    <col min="1" max="1" width="5.75" style="279" customWidth="1"/>
    <col min="2" max="2" width="5.875" style="279" customWidth="1"/>
    <col min="3" max="3" width="49.25" style="279" customWidth="1"/>
    <col min="4" max="6" width="14.625" style="279" customWidth="1"/>
    <col min="7" max="250" width="10.375" style="279" customWidth="1"/>
    <col min="251" max="251" width="5.75" style="279" customWidth="1"/>
    <col min="252" max="252" width="5.875" style="279" customWidth="1"/>
    <col min="253" max="253" width="34.125" style="279" customWidth="1"/>
    <col min="254" max="254" width="16.25" style="279" customWidth="1"/>
    <col min="255" max="256" width="16.75" style="279"/>
    <col min="257" max="257" width="5.75" style="279" customWidth="1"/>
    <col min="258" max="258" width="5.875" style="279" customWidth="1"/>
    <col min="259" max="259" width="55.875" style="279" customWidth="1"/>
    <col min="260" max="260" width="32.25" style="279" customWidth="1"/>
    <col min="261" max="261" width="16.375" style="279" customWidth="1"/>
    <col min="262" max="506" width="10.375" style="279" customWidth="1"/>
    <col min="507" max="507" width="5.75" style="279" customWidth="1"/>
    <col min="508" max="508" width="5.875" style="279" customWidth="1"/>
    <col min="509" max="509" width="34.125" style="279" customWidth="1"/>
    <col min="510" max="510" width="16.25" style="279" customWidth="1"/>
    <col min="511" max="512" width="16.75" style="279"/>
    <col min="513" max="513" width="5.75" style="279" customWidth="1"/>
    <col min="514" max="514" width="5.875" style="279" customWidth="1"/>
    <col min="515" max="515" width="55.875" style="279" customWidth="1"/>
    <col min="516" max="516" width="32.25" style="279" customWidth="1"/>
    <col min="517" max="517" width="16.375" style="279" customWidth="1"/>
    <col min="518" max="762" width="10.375" style="279" customWidth="1"/>
    <col min="763" max="763" width="5.75" style="279" customWidth="1"/>
    <col min="764" max="764" width="5.875" style="279" customWidth="1"/>
    <col min="765" max="765" width="34.125" style="279" customWidth="1"/>
    <col min="766" max="766" width="16.25" style="279" customWidth="1"/>
    <col min="767" max="768" width="16.75" style="279"/>
    <col min="769" max="769" width="5.75" style="279" customWidth="1"/>
    <col min="770" max="770" width="5.875" style="279" customWidth="1"/>
    <col min="771" max="771" width="55.875" style="279" customWidth="1"/>
    <col min="772" max="772" width="32.25" style="279" customWidth="1"/>
    <col min="773" max="773" width="16.375" style="279" customWidth="1"/>
    <col min="774" max="1018" width="10.375" style="279" customWidth="1"/>
    <col min="1019" max="1019" width="5.75" style="279" customWidth="1"/>
    <col min="1020" max="1020" width="5.875" style="279" customWidth="1"/>
    <col min="1021" max="1021" width="34.125" style="279" customWidth="1"/>
    <col min="1022" max="1022" width="16.25" style="279" customWidth="1"/>
    <col min="1023" max="1024" width="16.75" style="279"/>
    <col min="1025" max="1025" width="5.75" style="279" customWidth="1"/>
    <col min="1026" max="1026" width="5.875" style="279" customWidth="1"/>
    <col min="1027" max="1027" width="55.875" style="279" customWidth="1"/>
    <col min="1028" max="1028" width="32.25" style="279" customWidth="1"/>
    <col min="1029" max="1029" width="16.375" style="279" customWidth="1"/>
    <col min="1030" max="1274" width="10.375" style="279" customWidth="1"/>
    <col min="1275" max="1275" width="5.75" style="279" customWidth="1"/>
    <col min="1276" max="1276" width="5.875" style="279" customWidth="1"/>
    <col min="1277" max="1277" width="34.125" style="279" customWidth="1"/>
    <col min="1278" max="1278" width="16.25" style="279" customWidth="1"/>
    <col min="1279" max="1280" width="16.75" style="279"/>
    <col min="1281" max="1281" width="5.75" style="279" customWidth="1"/>
    <col min="1282" max="1282" width="5.875" style="279" customWidth="1"/>
    <col min="1283" max="1283" width="55.875" style="279" customWidth="1"/>
    <col min="1284" max="1284" width="32.25" style="279" customWidth="1"/>
    <col min="1285" max="1285" width="16.375" style="279" customWidth="1"/>
    <col min="1286" max="1530" width="10.375" style="279" customWidth="1"/>
    <col min="1531" max="1531" width="5.75" style="279" customWidth="1"/>
    <col min="1532" max="1532" width="5.875" style="279" customWidth="1"/>
    <col min="1533" max="1533" width="34.125" style="279" customWidth="1"/>
    <col min="1534" max="1534" width="16.25" style="279" customWidth="1"/>
    <col min="1535" max="1536" width="16.75" style="279"/>
    <col min="1537" max="1537" width="5.75" style="279" customWidth="1"/>
    <col min="1538" max="1538" width="5.875" style="279" customWidth="1"/>
    <col min="1539" max="1539" width="55.875" style="279" customWidth="1"/>
    <col min="1540" max="1540" width="32.25" style="279" customWidth="1"/>
    <col min="1541" max="1541" width="16.375" style="279" customWidth="1"/>
    <col min="1542" max="1786" width="10.375" style="279" customWidth="1"/>
    <col min="1787" max="1787" width="5.75" style="279" customWidth="1"/>
    <col min="1788" max="1788" width="5.875" style="279" customWidth="1"/>
    <col min="1789" max="1789" width="34.125" style="279" customWidth="1"/>
    <col min="1790" max="1790" width="16.25" style="279" customWidth="1"/>
    <col min="1791" max="1792" width="16.75" style="279"/>
    <col min="1793" max="1793" width="5.75" style="279" customWidth="1"/>
    <col min="1794" max="1794" width="5.875" style="279" customWidth="1"/>
    <col min="1795" max="1795" width="55.875" style="279" customWidth="1"/>
    <col min="1796" max="1796" width="32.25" style="279" customWidth="1"/>
    <col min="1797" max="1797" width="16.375" style="279" customWidth="1"/>
    <col min="1798" max="2042" width="10.375" style="279" customWidth="1"/>
    <col min="2043" max="2043" width="5.75" style="279" customWidth="1"/>
    <col min="2044" max="2044" width="5.875" style="279" customWidth="1"/>
    <col min="2045" max="2045" width="34.125" style="279" customWidth="1"/>
    <col min="2046" max="2046" width="16.25" style="279" customWidth="1"/>
    <col min="2047" max="2048" width="16.75" style="279"/>
    <col min="2049" max="2049" width="5.75" style="279" customWidth="1"/>
    <col min="2050" max="2050" width="5.875" style="279" customWidth="1"/>
    <col min="2051" max="2051" width="55.875" style="279" customWidth="1"/>
    <col min="2052" max="2052" width="32.25" style="279" customWidth="1"/>
    <col min="2053" max="2053" width="16.375" style="279" customWidth="1"/>
    <col min="2054" max="2298" width="10.375" style="279" customWidth="1"/>
    <col min="2299" max="2299" width="5.75" style="279" customWidth="1"/>
    <col min="2300" max="2300" width="5.875" style="279" customWidth="1"/>
    <col min="2301" max="2301" width="34.125" style="279" customWidth="1"/>
    <col min="2302" max="2302" width="16.25" style="279" customWidth="1"/>
    <col min="2303" max="2304" width="16.75" style="279"/>
    <col min="2305" max="2305" width="5.75" style="279" customWidth="1"/>
    <col min="2306" max="2306" width="5.875" style="279" customWidth="1"/>
    <col min="2307" max="2307" width="55.875" style="279" customWidth="1"/>
    <col min="2308" max="2308" width="32.25" style="279" customWidth="1"/>
    <col min="2309" max="2309" width="16.375" style="279" customWidth="1"/>
    <col min="2310" max="2554" width="10.375" style="279" customWidth="1"/>
    <col min="2555" max="2555" width="5.75" style="279" customWidth="1"/>
    <col min="2556" max="2556" width="5.875" style="279" customWidth="1"/>
    <col min="2557" max="2557" width="34.125" style="279" customWidth="1"/>
    <col min="2558" max="2558" width="16.25" style="279" customWidth="1"/>
    <col min="2559" max="2560" width="16.75" style="279"/>
    <col min="2561" max="2561" width="5.75" style="279" customWidth="1"/>
    <col min="2562" max="2562" width="5.875" style="279" customWidth="1"/>
    <col min="2563" max="2563" width="55.875" style="279" customWidth="1"/>
    <col min="2564" max="2564" width="32.25" style="279" customWidth="1"/>
    <col min="2565" max="2565" width="16.375" style="279" customWidth="1"/>
    <col min="2566" max="2810" width="10.375" style="279" customWidth="1"/>
    <col min="2811" max="2811" width="5.75" style="279" customWidth="1"/>
    <col min="2812" max="2812" width="5.875" style="279" customWidth="1"/>
    <col min="2813" max="2813" width="34.125" style="279" customWidth="1"/>
    <col min="2814" max="2814" width="16.25" style="279" customWidth="1"/>
    <col min="2815" max="2816" width="16.75" style="279"/>
    <col min="2817" max="2817" width="5.75" style="279" customWidth="1"/>
    <col min="2818" max="2818" width="5.875" style="279" customWidth="1"/>
    <col min="2819" max="2819" width="55.875" style="279" customWidth="1"/>
    <col min="2820" max="2820" width="32.25" style="279" customWidth="1"/>
    <col min="2821" max="2821" width="16.375" style="279" customWidth="1"/>
    <col min="2822" max="3066" width="10.375" style="279" customWidth="1"/>
    <col min="3067" max="3067" width="5.75" style="279" customWidth="1"/>
    <col min="3068" max="3068" width="5.875" style="279" customWidth="1"/>
    <col min="3069" max="3069" width="34.125" style="279" customWidth="1"/>
    <col min="3070" max="3070" width="16.25" style="279" customWidth="1"/>
    <col min="3071" max="3072" width="16.75" style="279"/>
    <col min="3073" max="3073" width="5.75" style="279" customWidth="1"/>
    <col min="3074" max="3074" width="5.875" style="279" customWidth="1"/>
    <col min="3075" max="3075" width="55.875" style="279" customWidth="1"/>
    <col min="3076" max="3076" width="32.25" style="279" customWidth="1"/>
    <col min="3077" max="3077" width="16.375" style="279" customWidth="1"/>
    <col min="3078" max="3322" width="10.375" style="279" customWidth="1"/>
    <col min="3323" max="3323" width="5.75" style="279" customWidth="1"/>
    <col min="3324" max="3324" width="5.875" style="279" customWidth="1"/>
    <col min="3325" max="3325" width="34.125" style="279" customWidth="1"/>
    <col min="3326" max="3326" width="16.25" style="279" customWidth="1"/>
    <col min="3327" max="3328" width="16.75" style="279"/>
    <col min="3329" max="3329" width="5.75" style="279" customWidth="1"/>
    <col min="3330" max="3330" width="5.875" style="279" customWidth="1"/>
    <col min="3331" max="3331" width="55.875" style="279" customWidth="1"/>
    <col min="3332" max="3332" width="32.25" style="279" customWidth="1"/>
    <col min="3333" max="3333" width="16.375" style="279" customWidth="1"/>
    <col min="3334" max="3578" width="10.375" style="279" customWidth="1"/>
    <col min="3579" max="3579" width="5.75" style="279" customWidth="1"/>
    <col min="3580" max="3580" width="5.875" style="279" customWidth="1"/>
    <col min="3581" max="3581" width="34.125" style="279" customWidth="1"/>
    <col min="3582" max="3582" width="16.25" style="279" customWidth="1"/>
    <col min="3583" max="3584" width="16.75" style="279"/>
    <col min="3585" max="3585" width="5.75" style="279" customWidth="1"/>
    <col min="3586" max="3586" width="5.875" style="279" customWidth="1"/>
    <col min="3587" max="3587" width="55.875" style="279" customWidth="1"/>
    <col min="3588" max="3588" width="32.25" style="279" customWidth="1"/>
    <col min="3589" max="3589" width="16.375" style="279" customWidth="1"/>
    <col min="3590" max="3834" width="10.375" style="279" customWidth="1"/>
    <col min="3835" max="3835" width="5.75" style="279" customWidth="1"/>
    <col min="3836" max="3836" width="5.875" style="279" customWidth="1"/>
    <col min="3837" max="3837" width="34.125" style="279" customWidth="1"/>
    <col min="3838" max="3838" width="16.25" style="279" customWidth="1"/>
    <col min="3839" max="3840" width="16.75" style="279"/>
    <col min="3841" max="3841" width="5.75" style="279" customWidth="1"/>
    <col min="3842" max="3842" width="5.875" style="279" customWidth="1"/>
    <col min="3843" max="3843" width="55.875" style="279" customWidth="1"/>
    <col min="3844" max="3844" width="32.25" style="279" customWidth="1"/>
    <col min="3845" max="3845" width="16.375" style="279" customWidth="1"/>
    <col min="3846" max="4090" width="10.375" style="279" customWidth="1"/>
    <col min="4091" max="4091" width="5.75" style="279" customWidth="1"/>
    <col min="4092" max="4092" width="5.875" style="279" customWidth="1"/>
    <col min="4093" max="4093" width="34.125" style="279" customWidth="1"/>
    <col min="4094" max="4094" width="16.25" style="279" customWidth="1"/>
    <col min="4095" max="4096" width="16.75" style="279"/>
    <col min="4097" max="4097" width="5.75" style="279" customWidth="1"/>
    <col min="4098" max="4098" width="5.875" style="279" customWidth="1"/>
    <col min="4099" max="4099" width="55.875" style="279" customWidth="1"/>
    <col min="4100" max="4100" width="32.25" style="279" customWidth="1"/>
    <col min="4101" max="4101" width="16.375" style="279" customWidth="1"/>
    <col min="4102" max="4346" width="10.375" style="279" customWidth="1"/>
    <col min="4347" max="4347" width="5.75" style="279" customWidth="1"/>
    <col min="4348" max="4348" width="5.875" style="279" customWidth="1"/>
    <col min="4349" max="4349" width="34.125" style="279" customWidth="1"/>
    <col min="4350" max="4350" width="16.25" style="279" customWidth="1"/>
    <col min="4351" max="4352" width="16.75" style="279"/>
    <col min="4353" max="4353" width="5.75" style="279" customWidth="1"/>
    <col min="4354" max="4354" width="5.875" style="279" customWidth="1"/>
    <col min="4355" max="4355" width="55.875" style="279" customWidth="1"/>
    <col min="4356" max="4356" width="32.25" style="279" customWidth="1"/>
    <col min="4357" max="4357" width="16.375" style="279" customWidth="1"/>
    <col min="4358" max="4602" width="10.375" style="279" customWidth="1"/>
    <col min="4603" max="4603" width="5.75" style="279" customWidth="1"/>
    <col min="4604" max="4604" width="5.875" style="279" customWidth="1"/>
    <col min="4605" max="4605" width="34.125" style="279" customWidth="1"/>
    <col min="4606" max="4606" width="16.25" style="279" customWidth="1"/>
    <col min="4607" max="4608" width="16.75" style="279"/>
    <col min="4609" max="4609" width="5.75" style="279" customWidth="1"/>
    <col min="4610" max="4610" width="5.875" style="279" customWidth="1"/>
    <col min="4611" max="4611" width="55.875" style="279" customWidth="1"/>
    <col min="4612" max="4612" width="32.25" style="279" customWidth="1"/>
    <col min="4613" max="4613" width="16.375" style="279" customWidth="1"/>
    <col min="4614" max="4858" width="10.375" style="279" customWidth="1"/>
    <col min="4859" max="4859" width="5.75" style="279" customWidth="1"/>
    <col min="4860" max="4860" width="5.875" style="279" customWidth="1"/>
    <col min="4861" max="4861" width="34.125" style="279" customWidth="1"/>
    <col min="4862" max="4862" width="16.25" style="279" customWidth="1"/>
    <col min="4863" max="4864" width="16.75" style="279"/>
    <col min="4865" max="4865" width="5.75" style="279" customWidth="1"/>
    <col min="4866" max="4866" width="5.875" style="279" customWidth="1"/>
    <col min="4867" max="4867" width="55.875" style="279" customWidth="1"/>
    <col min="4868" max="4868" width="32.25" style="279" customWidth="1"/>
    <col min="4869" max="4869" width="16.375" style="279" customWidth="1"/>
    <col min="4870" max="5114" width="10.375" style="279" customWidth="1"/>
    <col min="5115" max="5115" width="5.75" style="279" customWidth="1"/>
    <col min="5116" max="5116" width="5.875" style="279" customWidth="1"/>
    <col min="5117" max="5117" width="34.125" style="279" customWidth="1"/>
    <col min="5118" max="5118" width="16.25" style="279" customWidth="1"/>
    <col min="5119" max="5120" width="16.75" style="279"/>
    <col min="5121" max="5121" width="5.75" style="279" customWidth="1"/>
    <col min="5122" max="5122" width="5.875" style="279" customWidth="1"/>
    <col min="5123" max="5123" width="55.875" style="279" customWidth="1"/>
    <col min="5124" max="5124" width="32.25" style="279" customWidth="1"/>
    <col min="5125" max="5125" width="16.375" style="279" customWidth="1"/>
    <col min="5126" max="5370" width="10.375" style="279" customWidth="1"/>
    <col min="5371" max="5371" width="5.75" style="279" customWidth="1"/>
    <col min="5372" max="5372" width="5.875" style="279" customWidth="1"/>
    <col min="5373" max="5373" width="34.125" style="279" customWidth="1"/>
    <col min="5374" max="5374" width="16.25" style="279" customWidth="1"/>
    <col min="5375" max="5376" width="16.75" style="279"/>
    <col min="5377" max="5377" width="5.75" style="279" customWidth="1"/>
    <col min="5378" max="5378" width="5.875" style="279" customWidth="1"/>
    <col min="5379" max="5379" width="55.875" style="279" customWidth="1"/>
    <col min="5380" max="5380" width="32.25" style="279" customWidth="1"/>
    <col min="5381" max="5381" width="16.375" style="279" customWidth="1"/>
    <col min="5382" max="5626" width="10.375" style="279" customWidth="1"/>
    <col min="5627" max="5627" width="5.75" style="279" customWidth="1"/>
    <col min="5628" max="5628" width="5.875" style="279" customWidth="1"/>
    <col min="5629" max="5629" width="34.125" style="279" customWidth="1"/>
    <col min="5630" max="5630" width="16.25" style="279" customWidth="1"/>
    <col min="5631" max="5632" width="16.75" style="279"/>
    <col min="5633" max="5633" width="5.75" style="279" customWidth="1"/>
    <col min="5634" max="5634" width="5.875" style="279" customWidth="1"/>
    <col min="5635" max="5635" width="55.875" style="279" customWidth="1"/>
    <col min="5636" max="5636" width="32.25" style="279" customWidth="1"/>
    <col min="5637" max="5637" width="16.375" style="279" customWidth="1"/>
    <col min="5638" max="5882" width="10.375" style="279" customWidth="1"/>
    <col min="5883" max="5883" width="5.75" style="279" customWidth="1"/>
    <col min="5884" max="5884" width="5.875" style="279" customWidth="1"/>
    <col min="5885" max="5885" width="34.125" style="279" customWidth="1"/>
    <col min="5886" max="5886" width="16.25" style="279" customWidth="1"/>
    <col min="5887" max="5888" width="16.75" style="279"/>
    <col min="5889" max="5889" width="5.75" style="279" customWidth="1"/>
    <col min="5890" max="5890" width="5.875" style="279" customWidth="1"/>
    <col min="5891" max="5891" width="55.875" style="279" customWidth="1"/>
    <col min="5892" max="5892" width="32.25" style="279" customWidth="1"/>
    <col min="5893" max="5893" width="16.375" style="279" customWidth="1"/>
    <col min="5894" max="6138" width="10.375" style="279" customWidth="1"/>
    <col min="6139" max="6139" width="5.75" style="279" customWidth="1"/>
    <col min="6140" max="6140" width="5.875" style="279" customWidth="1"/>
    <col min="6141" max="6141" width="34.125" style="279" customWidth="1"/>
    <col min="6142" max="6142" width="16.25" style="279" customWidth="1"/>
    <col min="6143" max="6144" width="16.75" style="279"/>
    <col min="6145" max="6145" width="5.75" style="279" customWidth="1"/>
    <col min="6146" max="6146" width="5.875" style="279" customWidth="1"/>
    <col min="6147" max="6147" width="55.875" style="279" customWidth="1"/>
    <col min="6148" max="6148" width="32.25" style="279" customWidth="1"/>
    <col min="6149" max="6149" width="16.375" style="279" customWidth="1"/>
    <col min="6150" max="6394" width="10.375" style="279" customWidth="1"/>
    <col min="6395" max="6395" width="5.75" style="279" customWidth="1"/>
    <col min="6396" max="6396" width="5.875" style="279" customWidth="1"/>
    <col min="6397" max="6397" width="34.125" style="279" customWidth="1"/>
    <col min="6398" max="6398" width="16.25" style="279" customWidth="1"/>
    <col min="6399" max="6400" width="16.75" style="279"/>
    <col min="6401" max="6401" width="5.75" style="279" customWidth="1"/>
    <col min="6402" max="6402" width="5.875" style="279" customWidth="1"/>
    <col min="6403" max="6403" width="55.875" style="279" customWidth="1"/>
    <col min="6404" max="6404" width="32.25" style="279" customWidth="1"/>
    <col min="6405" max="6405" width="16.375" style="279" customWidth="1"/>
    <col min="6406" max="6650" width="10.375" style="279" customWidth="1"/>
    <col min="6651" max="6651" width="5.75" style="279" customWidth="1"/>
    <col min="6652" max="6652" width="5.875" style="279" customWidth="1"/>
    <col min="6653" max="6653" width="34.125" style="279" customWidth="1"/>
    <col min="6654" max="6654" width="16.25" style="279" customWidth="1"/>
    <col min="6655" max="6656" width="16.75" style="279"/>
    <col min="6657" max="6657" width="5.75" style="279" customWidth="1"/>
    <col min="6658" max="6658" width="5.875" style="279" customWidth="1"/>
    <col min="6659" max="6659" width="55.875" style="279" customWidth="1"/>
    <col min="6660" max="6660" width="32.25" style="279" customWidth="1"/>
    <col min="6661" max="6661" width="16.375" style="279" customWidth="1"/>
    <col min="6662" max="6906" width="10.375" style="279" customWidth="1"/>
    <col min="6907" max="6907" width="5.75" style="279" customWidth="1"/>
    <col min="6908" max="6908" width="5.875" style="279" customWidth="1"/>
    <col min="6909" max="6909" width="34.125" style="279" customWidth="1"/>
    <col min="6910" max="6910" width="16.25" style="279" customWidth="1"/>
    <col min="6911" max="6912" width="16.75" style="279"/>
    <col min="6913" max="6913" width="5.75" style="279" customWidth="1"/>
    <col min="6914" max="6914" width="5.875" style="279" customWidth="1"/>
    <col min="6915" max="6915" width="55.875" style="279" customWidth="1"/>
    <col min="6916" max="6916" width="32.25" style="279" customWidth="1"/>
    <col min="6917" max="6917" width="16.375" style="279" customWidth="1"/>
    <col min="6918" max="7162" width="10.375" style="279" customWidth="1"/>
    <col min="7163" max="7163" width="5.75" style="279" customWidth="1"/>
    <col min="7164" max="7164" width="5.875" style="279" customWidth="1"/>
    <col min="7165" max="7165" width="34.125" style="279" customWidth="1"/>
    <col min="7166" max="7166" width="16.25" style="279" customWidth="1"/>
    <col min="7167" max="7168" width="16.75" style="279"/>
    <col min="7169" max="7169" width="5.75" style="279" customWidth="1"/>
    <col min="7170" max="7170" width="5.875" style="279" customWidth="1"/>
    <col min="7171" max="7171" width="55.875" style="279" customWidth="1"/>
    <col min="7172" max="7172" width="32.25" style="279" customWidth="1"/>
    <col min="7173" max="7173" width="16.375" style="279" customWidth="1"/>
    <col min="7174" max="7418" width="10.375" style="279" customWidth="1"/>
    <col min="7419" max="7419" width="5.75" style="279" customWidth="1"/>
    <col min="7420" max="7420" width="5.875" style="279" customWidth="1"/>
    <col min="7421" max="7421" width="34.125" style="279" customWidth="1"/>
    <col min="7422" max="7422" width="16.25" style="279" customWidth="1"/>
    <col min="7423" max="7424" width="16.75" style="279"/>
    <col min="7425" max="7425" width="5.75" style="279" customWidth="1"/>
    <col min="7426" max="7426" width="5.875" style="279" customWidth="1"/>
    <col min="7427" max="7427" width="55.875" style="279" customWidth="1"/>
    <col min="7428" max="7428" width="32.25" style="279" customWidth="1"/>
    <col min="7429" max="7429" width="16.375" style="279" customWidth="1"/>
    <col min="7430" max="7674" width="10.375" style="279" customWidth="1"/>
    <col min="7675" max="7675" width="5.75" style="279" customWidth="1"/>
    <col min="7676" max="7676" width="5.875" style="279" customWidth="1"/>
    <col min="7677" max="7677" width="34.125" style="279" customWidth="1"/>
    <col min="7678" max="7678" width="16.25" style="279" customWidth="1"/>
    <col min="7679" max="7680" width="16.75" style="279"/>
    <col min="7681" max="7681" width="5.75" style="279" customWidth="1"/>
    <col min="7682" max="7682" width="5.875" style="279" customWidth="1"/>
    <col min="7683" max="7683" width="55.875" style="279" customWidth="1"/>
    <col min="7684" max="7684" width="32.25" style="279" customWidth="1"/>
    <col min="7685" max="7685" width="16.375" style="279" customWidth="1"/>
    <col min="7686" max="7930" width="10.375" style="279" customWidth="1"/>
    <col min="7931" max="7931" width="5.75" style="279" customWidth="1"/>
    <col min="7932" max="7932" width="5.875" style="279" customWidth="1"/>
    <col min="7933" max="7933" width="34.125" style="279" customWidth="1"/>
    <col min="7934" max="7934" width="16.25" style="279" customWidth="1"/>
    <col min="7935" max="7936" width="16.75" style="279"/>
    <col min="7937" max="7937" width="5.75" style="279" customWidth="1"/>
    <col min="7938" max="7938" width="5.875" style="279" customWidth="1"/>
    <col min="7939" max="7939" width="55.875" style="279" customWidth="1"/>
    <col min="7940" max="7940" width="32.25" style="279" customWidth="1"/>
    <col min="7941" max="7941" width="16.375" style="279" customWidth="1"/>
    <col min="7942" max="8186" width="10.375" style="279" customWidth="1"/>
    <col min="8187" max="8187" width="5.75" style="279" customWidth="1"/>
    <col min="8188" max="8188" width="5.875" style="279" customWidth="1"/>
    <col min="8189" max="8189" width="34.125" style="279" customWidth="1"/>
    <col min="8190" max="8190" width="16.25" style="279" customWidth="1"/>
    <col min="8191" max="8192" width="16.75" style="279"/>
    <col min="8193" max="8193" width="5.75" style="279" customWidth="1"/>
    <col min="8194" max="8194" width="5.875" style="279" customWidth="1"/>
    <col min="8195" max="8195" width="55.875" style="279" customWidth="1"/>
    <col min="8196" max="8196" width="32.25" style="279" customWidth="1"/>
    <col min="8197" max="8197" width="16.375" style="279" customWidth="1"/>
    <col min="8198" max="8442" width="10.375" style="279" customWidth="1"/>
    <col min="8443" max="8443" width="5.75" style="279" customWidth="1"/>
    <col min="8444" max="8444" width="5.875" style="279" customWidth="1"/>
    <col min="8445" max="8445" width="34.125" style="279" customWidth="1"/>
    <col min="8446" max="8446" width="16.25" style="279" customWidth="1"/>
    <col min="8447" max="8448" width="16.75" style="279"/>
    <col min="8449" max="8449" width="5.75" style="279" customWidth="1"/>
    <col min="8450" max="8450" width="5.875" style="279" customWidth="1"/>
    <col min="8451" max="8451" width="55.875" style="279" customWidth="1"/>
    <col min="8452" max="8452" width="32.25" style="279" customWidth="1"/>
    <col min="8453" max="8453" width="16.375" style="279" customWidth="1"/>
    <col min="8454" max="8698" width="10.375" style="279" customWidth="1"/>
    <col min="8699" max="8699" width="5.75" style="279" customWidth="1"/>
    <col min="8700" max="8700" width="5.875" style="279" customWidth="1"/>
    <col min="8701" max="8701" width="34.125" style="279" customWidth="1"/>
    <col min="8702" max="8702" width="16.25" style="279" customWidth="1"/>
    <col min="8703" max="8704" width="16.75" style="279"/>
    <col min="8705" max="8705" width="5.75" style="279" customWidth="1"/>
    <col min="8706" max="8706" width="5.875" style="279" customWidth="1"/>
    <col min="8707" max="8707" width="55.875" style="279" customWidth="1"/>
    <col min="8708" max="8708" width="32.25" style="279" customWidth="1"/>
    <col min="8709" max="8709" width="16.375" style="279" customWidth="1"/>
    <col min="8710" max="8954" width="10.375" style="279" customWidth="1"/>
    <col min="8955" max="8955" width="5.75" style="279" customWidth="1"/>
    <col min="8956" max="8956" width="5.875" style="279" customWidth="1"/>
    <col min="8957" max="8957" width="34.125" style="279" customWidth="1"/>
    <col min="8958" max="8958" width="16.25" style="279" customWidth="1"/>
    <col min="8959" max="8960" width="16.75" style="279"/>
    <col min="8961" max="8961" width="5.75" style="279" customWidth="1"/>
    <col min="8962" max="8962" width="5.875" style="279" customWidth="1"/>
    <col min="8963" max="8963" width="55.875" style="279" customWidth="1"/>
    <col min="8964" max="8964" width="32.25" style="279" customWidth="1"/>
    <col min="8965" max="8965" width="16.375" style="279" customWidth="1"/>
    <col min="8966" max="9210" width="10.375" style="279" customWidth="1"/>
    <col min="9211" max="9211" width="5.75" style="279" customWidth="1"/>
    <col min="9212" max="9212" width="5.875" style="279" customWidth="1"/>
    <col min="9213" max="9213" width="34.125" style="279" customWidth="1"/>
    <col min="9214" max="9214" width="16.25" style="279" customWidth="1"/>
    <col min="9215" max="9216" width="16.75" style="279"/>
    <col min="9217" max="9217" width="5.75" style="279" customWidth="1"/>
    <col min="9218" max="9218" width="5.875" style="279" customWidth="1"/>
    <col min="9219" max="9219" width="55.875" style="279" customWidth="1"/>
    <col min="9220" max="9220" width="32.25" style="279" customWidth="1"/>
    <col min="9221" max="9221" width="16.375" style="279" customWidth="1"/>
    <col min="9222" max="9466" width="10.375" style="279" customWidth="1"/>
    <col min="9467" max="9467" width="5.75" style="279" customWidth="1"/>
    <col min="9468" max="9468" width="5.875" style="279" customWidth="1"/>
    <col min="9469" max="9469" width="34.125" style="279" customWidth="1"/>
    <col min="9470" max="9470" width="16.25" style="279" customWidth="1"/>
    <col min="9471" max="9472" width="16.75" style="279"/>
    <col min="9473" max="9473" width="5.75" style="279" customWidth="1"/>
    <col min="9474" max="9474" width="5.875" style="279" customWidth="1"/>
    <col min="9475" max="9475" width="55.875" style="279" customWidth="1"/>
    <col min="9476" max="9476" width="32.25" style="279" customWidth="1"/>
    <col min="9477" max="9477" width="16.375" style="279" customWidth="1"/>
    <col min="9478" max="9722" width="10.375" style="279" customWidth="1"/>
    <col min="9723" max="9723" width="5.75" style="279" customWidth="1"/>
    <col min="9724" max="9724" width="5.875" style="279" customWidth="1"/>
    <col min="9725" max="9725" width="34.125" style="279" customWidth="1"/>
    <col min="9726" max="9726" width="16.25" style="279" customWidth="1"/>
    <col min="9727" max="9728" width="16.75" style="279"/>
    <col min="9729" max="9729" width="5.75" style="279" customWidth="1"/>
    <col min="9730" max="9730" width="5.875" style="279" customWidth="1"/>
    <col min="9731" max="9731" width="55.875" style="279" customWidth="1"/>
    <col min="9732" max="9732" width="32.25" style="279" customWidth="1"/>
    <col min="9733" max="9733" width="16.375" style="279" customWidth="1"/>
    <col min="9734" max="9978" width="10.375" style="279" customWidth="1"/>
    <col min="9979" max="9979" width="5.75" style="279" customWidth="1"/>
    <col min="9980" max="9980" width="5.875" style="279" customWidth="1"/>
    <col min="9981" max="9981" width="34.125" style="279" customWidth="1"/>
    <col min="9982" max="9982" width="16.25" style="279" customWidth="1"/>
    <col min="9983" max="9984" width="16.75" style="279"/>
    <col min="9985" max="9985" width="5.75" style="279" customWidth="1"/>
    <col min="9986" max="9986" width="5.875" style="279" customWidth="1"/>
    <col min="9987" max="9987" width="55.875" style="279" customWidth="1"/>
    <col min="9988" max="9988" width="32.25" style="279" customWidth="1"/>
    <col min="9989" max="9989" width="16.375" style="279" customWidth="1"/>
    <col min="9990" max="10234" width="10.375" style="279" customWidth="1"/>
    <col min="10235" max="10235" width="5.75" style="279" customWidth="1"/>
    <col min="10236" max="10236" width="5.875" style="279" customWidth="1"/>
    <col min="10237" max="10237" width="34.125" style="279" customWidth="1"/>
    <col min="10238" max="10238" width="16.25" style="279" customWidth="1"/>
    <col min="10239" max="10240" width="16.75" style="279"/>
    <col min="10241" max="10241" width="5.75" style="279" customWidth="1"/>
    <col min="10242" max="10242" width="5.875" style="279" customWidth="1"/>
    <col min="10243" max="10243" width="55.875" style="279" customWidth="1"/>
    <col min="10244" max="10244" width="32.25" style="279" customWidth="1"/>
    <col min="10245" max="10245" width="16.375" style="279" customWidth="1"/>
    <col min="10246" max="10490" width="10.375" style="279" customWidth="1"/>
    <col min="10491" max="10491" width="5.75" style="279" customWidth="1"/>
    <col min="10492" max="10492" width="5.875" style="279" customWidth="1"/>
    <col min="10493" max="10493" width="34.125" style="279" customWidth="1"/>
    <col min="10494" max="10494" width="16.25" style="279" customWidth="1"/>
    <col min="10495" max="10496" width="16.75" style="279"/>
    <col min="10497" max="10497" width="5.75" style="279" customWidth="1"/>
    <col min="10498" max="10498" width="5.875" style="279" customWidth="1"/>
    <col min="10499" max="10499" width="55.875" style="279" customWidth="1"/>
    <col min="10500" max="10500" width="32.25" style="279" customWidth="1"/>
    <col min="10501" max="10501" width="16.375" style="279" customWidth="1"/>
    <col min="10502" max="10746" width="10.375" style="279" customWidth="1"/>
    <col min="10747" max="10747" width="5.75" style="279" customWidth="1"/>
    <col min="10748" max="10748" width="5.875" style="279" customWidth="1"/>
    <col min="10749" max="10749" width="34.125" style="279" customWidth="1"/>
    <col min="10750" max="10750" width="16.25" style="279" customWidth="1"/>
    <col min="10751" max="10752" width="16.75" style="279"/>
    <col min="10753" max="10753" width="5.75" style="279" customWidth="1"/>
    <col min="10754" max="10754" width="5.875" style="279" customWidth="1"/>
    <col min="10755" max="10755" width="55.875" style="279" customWidth="1"/>
    <col min="10756" max="10756" width="32.25" style="279" customWidth="1"/>
    <col min="10757" max="10757" width="16.375" style="279" customWidth="1"/>
    <col min="10758" max="11002" width="10.375" style="279" customWidth="1"/>
    <col min="11003" max="11003" width="5.75" style="279" customWidth="1"/>
    <col min="11004" max="11004" width="5.875" style="279" customWidth="1"/>
    <col min="11005" max="11005" width="34.125" style="279" customWidth="1"/>
    <col min="11006" max="11006" width="16.25" style="279" customWidth="1"/>
    <col min="11007" max="11008" width="16.75" style="279"/>
    <col min="11009" max="11009" width="5.75" style="279" customWidth="1"/>
    <col min="11010" max="11010" width="5.875" style="279" customWidth="1"/>
    <col min="11011" max="11011" width="55.875" style="279" customWidth="1"/>
    <col min="11012" max="11012" width="32.25" style="279" customWidth="1"/>
    <col min="11013" max="11013" width="16.375" style="279" customWidth="1"/>
    <col min="11014" max="11258" width="10.375" style="279" customWidth="1"/>
    <col min="11259" max="11259" width="5.75" style="279" customWidth="1"/>
    <col min="11260" max="11260" width="5.875" style="279" customWidth="1"/>
    <col min="11261" max="11261" width="34.125" style="279" customWidth="1"/>
    <col min="11262" max="11262" width="16.25" style="279" customWidth="1"/>
    <col min="11263" max="11264" width="16.75" style="279"/>
    <col min="11265" max="11265" width="5.75" style="279" customWidth="1"/>
    <col min="11266" max="11266" width="5.875" style="279" customWidth="1"/>
    <col min="11267" max="11267" width="55.875" style="279" customWidth="1"/>
    <col min="11268" max="11268" width="32.25" style="279" customWidth="1"/>
    <col min="11269" max="11269" width="16.375" style="279" customWidth="1"/>
    <col min="11270" max="11514" width="10.375" style="279" customWidth="1"/>
    <col min="11515" max="11515" width="5.75" style="279" customWidth="1"/>
    <col min="11516" max="11516" width="5.875" style="279" customWidth="1"/>
    <col min="11517" max="11517" width="34.125" style="279" customWidth="1"/>
    <col min="11518" max="11518" width="16.25" style="279" customWidth="1"/>
    <col min="11519" max="11520" width="16.75" style="279"/>
    <col min="11521" max="11521" width="5.75" style="279" customWidth="1"/>
    <col min="11522" max="11522" width="5.875" style="279" customWidth="1"/>
    <col min="11523" max="11523" width="55.875" style="279" customWidth="1"/>
    <col min="11524" max="11524" width="32.25" style="279" customWidth="1"/>
    <col min="11525" max="11525" width="16.375" style="279" customWidth="1"/>
    <col min="11526" max="11770" width="10.375" style="279" customWidth="1"/>
    <col min="11771" max="11771" width="5.75" style="279" customWidth="1"/>
    <col min="11772" max="11772" width="5.875" style="279" customWidth="1"/>
    <col min="11773" max="11773" width="34.125" style="279" customWidth="1"/>
    <col min="11774" max="11774" width="16.25" style="279" customWidth="1"/>
    <col min="11775" max="11776" width="16.75" style="279"/>
    <col min="11777" max="11777" width="5.75" style="279" customWidth="1"/>
    <col min="11778" max="11778" width="5.875" style="279" customWidth="1"/>
    <col min="11779" max="11779" width="55.875" style="279" customWidth="1"/>
    <col min="11780" max="11780" width="32.25" style="279" customWidth="1"/>
    <col min="11781" max="11781" width="16.375" style="279" customWidth="1"/>
    <col min="11782" max="12026" width="10.375" style="279" customWidth="1"/>
    <col min="12027" max="12027" width="5.75" style="279" customWidth="1"/>
    <col min="12028" max="12028" width="5.875" style="279" customWidth="1"/>
    <col min="12029" max="12029" width="34.125" style="279" customWidth="1"/>
    <col min="12030" max="12030" width="16.25" style="279" customWidth="1"/>
    <col min="12031" max="12032" width="16.75" style="279"/>
    <col min="12033" max="12033" width="5.75" style="279" customWidth="1"/>
    <col min="12034" max="12034" width="5.875" style="279" customWidth="1"/>
    <col min="12035" max="12035" width="55.875" style="279" customWidth="1"/>
    <col min="12036" max="12036" width="32.25" style="279" customWidth="1"/>
    <col min="12037" max="12037" width="16.375" style="279" customWidth="1"/>
    <col min="12038" max="12282" width="10.375" style="279" customWidth="1"/>
    <col min="12283" max="12283" width="5.75" style="279" customWidth="1"/>
    <col min="12284" max="12284" width="5.875" style="279" customWidth="1"/>
    <col min="12285" max="12285" width="34.125" style="279" customWidth="1"/>
    <col min="12286" max="12286" width="16.25" style="279" customWidth="1"/>
    <col min="12287" max="12288" width="16.75" style="279"/>
    <col min="12289" max="12289" width="5.75" style="279" customWidth="1"/>
    <col min="12290" max="12290" width="5.875" style="279" customWidth="1"/>
    <col min="12291" max="12291" width="55.875" style="279" customWidth="1"/>
    <col min="12292" max="12292" width="32.25" style="279" customWidth="1"/>
    <col min="12293" max="12293" width="16.375" style="279" customWidth="1"/>
    <col min="12294" max="12538" width="10.375" style="279" customWidth="1"/>
    <col min="12539" max="12539" width="5.75" style="279" customWidth="1"/>
    <col min="12540" max="12540" width="5.875" style="279" customWidth="1"/>
    <col min="12541" max="12541" width="34.125" style="279" customWidth="1"/>
    <col min="12542" max="12542" width="16.25" style="279" customWidth="1"/>
    <col min="12543" max="12544" width="16.75" style="279"/>
    <col min="12545" max="12545" width="5.75" style="279" customWidth="1"/>
    <col min="12546" max="12546" width="5.875" style="279" customWidth="1"/>
    <col min="12547" max="12547" width="55.875" style="279" customWidth="1"/>
    <col min="12548" max="12548" width="32.25" style="279" customWidth="1"/>
    <col min="12549" max="12549" width="16.375" style="279" customWidth="1"/>
    <col min="12550" max="12794" width="10.375" style="279" customWidth="1"/>
    <col min="12795" max="12795" width="5.75" style="279" customWidth="1"/>
    <col min="12796" max="12796" width="5.875" style="279" customWidth="1"/>
    <col min="12797" max="12797" width="34.125" style="279" customWidth="1"/>
    <col min="12798" max="12798" width="16.25" style="279" customWidth="1"/>
    <col min="12799" max="12800" width="16.75" style="279"/>
    <col min="12801" max="12801" width="5.75" style="279" customWidth="1"/>
    <col min="12802" max="12802" width="5.875" style="279" customWidth="1"/>
    <col min="12803" max="12803" width="55.875" style="279" customWidth="1"/>
    <col min="12804" max="12804" width="32.25" style="279" customWidth="1"/>
    <col min="12805" max="12805" width="16.375" style="279" customWidth="1"/>
    <col min="12806" max="13050" width="10.375" style="279" customWidth="1"/>
    <col min="13051" max="13051" width="5.75" style="279" customWidth="1"/>
    <col min="13052" max="13052" width="5.875" style="279" customWidth="1"/>
    <col min="13053" max="13053" width="34.125" style="279" customWidth="1"/>
    <col min="13054" max="13054" width="16.25" style="279" customWidth="1"/>
    <col min="13055" max="13056" width="16.75" style="279"/>
    <col min="13057" max="13057" width="5.75" style="279" customWidth="1"/>
    <col min="13058" max="13058" width="5.875" style="279" customWidth="1"/>
    <col min="13059" max="13059" width="55.875" style="279" customWidth="1"/>
    <col min="13060" max="13060" width="32.25" style="279" customWidth="1"/>
    <col min="13061" max="13061" width="16.375" style="279" customWidth="1"/>
    <col min="13062" max="13306" width="10.375" style="279" customWidth="1"/>
    <col min="13307" max="13307" width="5.75" style="279" customWidth="1"/>
    <col min="13308" max="13308" width="5.875" style="279" customWidth="1"/>
    <col min="13309" max="13309" width="34.125" style="279" customWidth="1"/>
    <col min="13310" max="13310" width="16.25" style="279" customWidth="1"/>
    <col min="13311" max="13312" width="16.75" style="279"/>
    <col min="13313" max="13313" width="5.75" style="279" customWidth="1"/>
    <col min="13314" max="13314" width="5.875" style="279" customWidth="1"/>
    <col min="13315" max="13315" width="55.875" style="279" customWidth="1"/>
    <col min="13316" max="13316" width="32.25" style="279" customWidth="1"/>
    <col min="13317" max="13317" width="16.375" style="279" customWidth="1"/>
    <col min="13318" max="13562" width="10.375" style="279" customWidth="1"/>
    <col min="13563" max="13563" width="5.75" style="279" customWidth="1"/>
    <col min="13564" max="13564" width="5.875" style="279" customWidth="1"/>
    <col min="13565" max="13565" width="34.125" style="279" customWidth="1"/>
    <col min="13566" max="13566" width="16.25" style="279" customWidth="1"/>
    <col min="13567" max="13568" width="16.75" style="279"/>
    <col min="13569" max="13569" width="5.75" style="279" customWidth="1"/>
    <col min="13570" max="13570" width="5.875" style="279" customWidth="1"/>
    <col min="13571" max="13571" width="55.875" style="279" customWidth="1"/>
    <col min="13572" max="13572" width="32.25" style="279" customWidth="1"/>
    <col min="13573" max="13573" width="16.375" style="279" customWidth="1"/>
    <col min="13574" max="13818" width="10.375" style="279" customWidth="1"/>
    <col min="13819" max="13819" width="5.75" style="279" customWidth="1"/>
    <col min="13820" max="13820" width="5.875" style="279" customWidth="1"/>
    <col min="13821" max="13821" width="34.125" style="279" customWidth="1"/>
    <col min="13822" max="13822" width="16.25" style="279" customWidth="1"/>
    <col min="13823" max="13824" width="16.75" style="279"/>
    <col min="13825" max="13825" width="5.75" style="279" customWidth="1"/>
    <col min="13826" max="13826" width="5.875" style="279" customWidth="1"/>
    <col min="13827" max="13827" width="55.875" style="279" customWidth="1"/>
    <col min="13828" max="13828" width="32.25" style="279" customWidth="1"/>
    <col min="13829" max="13829" width="16.375" style="279" customWidth="1"/>
    <col min="13830" max="14074" width="10.375" style="279" customWidth="1"/>
    <col min="14075" max="14075" width="5.75" style="279" customWidth="1"/>
    <col min="14076" max="14076" width="5.875" style="279" customWidth="1"/>
    <col min="14077" max="14077" width="34.125" style="279" customWidth="1"/>
    <col min="14078" max="14078" width="16.25" style="279" customWidth="1"/>
    <col min="14079" max="14080" width="16.75" style="279"/>
    <col min="14081" max="14081" width="5.75" style="279" customWidth="1"/>
    <col min="14082" max="14082" width="5.875" style="279" customWidth="1"/>
    <col min="14083" max="14083" width="55.875" style="279" customWidth="1"/>
    <col min="14084" max="14084" width="32.25" style="279" customWidth="1"/>
    <col min="14085" max="14085" width="16.375" style="279" customWidth="1"/>
    <col min="14086" max="14330" width="10.375" style="279" customWidth="1"/>
    <col min="14331" max="14331" width="5.75" style="279" customWidth="1"/>
    <col min="14332" max="14332" width="5.875" style="279" customWidth="1"/>
    <col min="14333" max="14333" width="34.125" style="279" customWidth="1"/>
    <col min="14334" max="14334" width="16.25" style="279" customWidth="1"/>
    <col min="14335" max="14336" width="16.75" style="279"/>
    <col min="14337" max="14337" width="5.75" style="279" customWidth="1"/>
    <col min="14338" max="14338" width="5.875" style="279" customWidth="1"/>
    <col min="14339" max="14339" width="55.875" style="279" customWidth="1"/>
    <col min="14340" max="14340" width="32.25" style="279" customWidth="1"/>
    <col min="14341" max="14341" width="16.375" style="279" customWidth="1"/>
    <col min="14342" max="14586" width="10.375" style="279" customWidth="1"/>
    <col min="14587" max="14587" width="5.75" style="279" customWidth="1"/>
    <col min="14588" max="14588" width="5.875" style="279" customWidth="1"/>
    <col min="14589" max="14589" width="34.125" style="279" customWidth="1"/>
    <col min="14590" max="14590" width="16.25" style="279" customWidth="1"/>
    <col min="14591" max="14592" width="16.75" style="279"/>
    <col min="14593" max="14593" width="5.75" style="279" customWidth="1"/>
    <col min="14594" max="14594" width="5.875" style="279" customWidth="1"/>
    <col min="14595" max="14595" width="55.875" style="279" customWidth="1"/>
    <col min="14596" max="14596" width="32.25" style="279" customWidth="1"/>
    <col min="14597" max="14597" width="16.375" style="279" customWidth="1"/>
    <col min="14598" max="14842" width="10.375" style="279" customWidth="1"/>
    <col min="14843" max="14843" width="5.75" style="279" customWidth="1"/>
    <col min="14844" max="14844" width="5.875" style="279" customWidth="1"/>
    <col min="14845" max="14845" width="34.125" style="279" customWidth="1"/>
    <col min="14846" max="14846" width="16.25" style="279" customWidth="1"/>
    <col min="14847" max="14848" width="16.75" style="279"/>
    <col min="14849" max="14849" width="5.75" style="279" customWidth="1"/>
    <col min="14850" max="14850" width="5.875" style="279" customWidth="1"/>
    <col min="14851" max="14851" width="55.875" style="279" customWidth="1"/>
    <col min="14852" max="14852" width="32.25" style="279" customWidth="1"/>
    <col min="14853" max="14853" width="16.375" style="279" customWidth="1"/>
    <col min="14854" max="15098" width="10.375" style="279" customWidth="1"/>
    <col min="15099" max="15099" width="5.75" style="279" customWidth="1"/>
    <col min="15100" max="15100" width="5.875" style="279" customWidth="1"/>
    <col min="15101" max="15101" width="34.125" style="279" customWidth="1"/>
    <col min="15102" max="15102" width="16.25" style="279" customWidth="1"/>
    <col min="15103" max="15104" width="16.75" style="279"/>
    <col min="15105" max="15105" width="5.75" style="279" customWidth="1"/>
    <col min="15106" max="15106" width="5.875" style="279" customWidth="1"/>
    <col min="15107" max="15107" width="55.875" style="279" customWidth="1"/>
    <col min="15108" max="15108" width="32.25" style="279" customWidth="1"/>
    <col min="15109" max="15109" width="16.375" style="279" customWidth="1"/>
    <col min="15110" max="15354" width="10.375" style="279" customWidth="1"/>
    <col min="15355" max="15355" width="5.75" style="279" customWidth="1"/>
    <col min="15356" max="15356" width="5.875" style="279" customWidth="1"/>
    <col min="15357" max="15357" width="34.125" style="279" customWidth="1"/>
    <col min="15358" max="15358" width="16.25" style="279" customWidth="1"/>
    <col min="15359" max="15360" width="16.75" style="279"/>
    <col min="15361" max="15361" width="5.75" style="279" customWidth="1"/>
    <col min="15362" max="15362" width="5.875" style="279" customWidth="1"/>
    <col min="15363" max="15363" width="55.875" style="279" customWidth="1"/>
    <col min="15364" max="15364" width="32.25" style="279" customWidth="1"/>
    <col min="15365" max="15365" width="16.375" style="279" customWidth="1"/>
    <col min="15366" max="15610" width="10.375" style="279" customWidth="1"/>
    <col min="15611" max="15611" width="5.75" style="279" customWidth="1"/>
    <col min="15612" max="15612" width="5.875" style="279" customWidth="1"/>
    <col min="15613" max="15613" width="34.125" style="279" customWidth="1"/>
    <col min="15614" max="15614" width="16.25" style="279" customWidth="1"/>
    <col min="15615" max="15616" width="16.75" style="279"/>
    <col min="15617" max="15617" width="5.75" style="279" customWidth="1"/>
    <col min="15618" max="15618" width="5.875" style="279" customWidth="1"/>
    <col min="15619" max="15619" width="55.875" style="279" customWidth="1"/>
    <col min="15620" max="15620" width="32.25" style="279" customWidth="1"/>
    <col min="15621" max="15621" width="16.375" style="279" customWidth="1"/>
    <col min="15622" max="15866" width="10.375" style="279" customWidth="1"/>
    <col min="15867" max="15867" width="5.75" style="279" customWidth="1"/>
    <col min="15868" max="15868" width="5.875" style="279" customWidth="1"/>
    <col min="15869" max="15869" width="34.125" style="279" customWidth="1"/>
    <col min="15870" max="15870" width="16.25" style="279" customWidth="1"/>
    <col min="15871" max="15872" width="16.75" style="279"/>
    <col min="15873" max="15873" width="5.75" style="279" customWidth="1"/>
    <col min="15874" max="15874" width="5.875" style="279" customWidth="1"/>
    <col min="15875" max="15875" width="55.875" style="279" customWidth="1"/>
    <col min="15876" max="15876" width="32.25" style="279" customWidth="1"/>
    <col min="15877" max="15877" width="16.375" style="279" customWidth="1"/>
    <col min="15878" max="16122" width="10.375" style="279" customWidth="1"/>
    <col min="16123" max="16123" width="5.75" style="279" customWidth="1"/>
    <col min="16124" max="16124" width="5.875" style="279" customWidth="1"/>
    <col min="16125" max="16125" width="34.125" style="279" customWidth="1"/>
    <col min="16126" max="16126" width="16.25" style="279" customWidth="1"/>
    <col min="16127" max="16128" width="16.75" style="279"/>
    <col min="16129" max="16129" width="5.75" style="279" customWidth="1"/>
    <col min="16130" max="16130" width="5.875" style="279" customWidth="1"/>
    <col min="16131" max="16131" width="55.875" style="279" customWidth="1"/>
    <col min="16132" max="16132" width="32.25" style="279" customWidth="1"/>
    <col min="16133" max="16133" width="16.375" style="279" customWidth="1"/>
    <col min="16134" max="16378" width="10.375" style="279" customWidth="1"/>
    <col min="16379" max="16379" width="5.75" style="279" customWidth="1"/>
    <col min="16380" max="16380" width="5.875" style="279" customWidth="1"/>
    <col min="16381" max="16381" width="34.125" style="279" customWidth="1"/>
    <col min="16382" max="16382" width="16.25" style="279" customWidth="1"/>
    <col min="16383" max="16384" width="16.75" style="279"/>
  </cols>
  <sheetData>
    <row r="1" spans="1:6" ht="12.75" customHeight="1">
      <c r="A1" s="275"/>
      <c r="B1" s="275"/>
      <c r="C1" s="275"/>
      <c r="D1" s="276"/>
      <c r="E1" s="277" t="s">
        <v>537</v>
      </c>
      <c r="F1" s="278"/>
    </row>
    <row r="2" spans="1:6" ht="12.75" customHeight="1">
      <c r="A2" s="275"/>
      <c r="B2" s="275"/>
      <c r="C2" s="275"/>
      <c r="D2" s="280"/>
      <c r="E2" s="277" t="s">
        <v>538</v>
      </c>
      <c r="F2" s="278"/>
    </row>
    <row r="3" spans="1:6" ht="12.75" customHeight="1">
      <c r="A3" s="281"/>
      <c r="B3" s="281"/>
      <c r="C3" s="281"/>
      <c r="D3" s="280"/>
      <c r="E3" s="282" t="s">
        <v>124</v>
      </c>
      <c r="F3" s="278"/>
    </row>
    <row r="4" spans="1:6" ht="3.75" customHeight="1">
      <c r="A4" s="281"/>
      <c r="B4" s="281"/>
      <c r="C4" s="281"/>
      <c r="D4" s="280"/>
      <c r="E4" s="280"/>
      <c r="F4" s="280"/>
    </row>
    <row r="5" spans="1:6" s="283" customFormat="1" ht="26.25" customHeight="1">
      <c r="A5" s="676" t="s">
        <v>539</v>
      </c>
      <c r="B5" s="676"/>
      <c r="C5" s="676"/>
      <c r="D5" s="676"/>
      <c r="E5" s="676"/>
      <c r="F5" s="676"/>
    </row>
    <row r="6" spans="1:6" s="285" customFormat="1" ht="12.75" customHeight="1">
      <c r="A6" s="677"/>
      <c r="B6" s="677"/>
      <c r="C6" s="677"/>
      <c r="D6" s="284"/>
      <c r="E6" s="284"/>
      <c r="F6" s="284" t="s">
        <v>35</v>
      </c>
    </row>
    <row r="7" spans="1:6" s="286" customFormat="1" ht="15.75" customHeight="1">
      <c r="A7" s="678" t="s">
        <v>540</v>
      </c>
      <c r="B7" s="678" t="s">
        <v>76</v>
      </c>
      <c r="C7" s="679" t="s">
        <v>541</v>
      </c>
      <c r="D7" s="678" t="s">
        <v>101</v>
      </c>
      <c r="E7" s="678" t="s">
        <v>542</v>
      </c>
      <c r="F7" s="678" t="s">
        <v>79</v>
      </c>
    </row>
    <row r="8" spans="1:6" s="287" customFormat="1" ht="9" customHeight="1">
      <c r="A8" s="678"/>
      <c r="B8" s="678"/>
      <c r="C8" s="679"/>
      <c r="D8" s="678"/>
      <c r="E8" s="678"/>
      <c r="F8" s="678"/>
    </row>
    <row r="9" spans="1:6" s="290" customFormat="1" ht="12.75">
      <c r="A9" s="288">
        <v>1</v>
      </c>
      <c r="B9" s="288">
        <v>2</v>
      </c>
      <c r="C9" s="289">
        <v>3</v>
      </c>
      <c r="D9" s="288">
        <v>4</v>
      </c>
      <c r="E9" s="288">
        <v>5</v>
      </c>
      <c r="F9" s="288">
        <v>6</v>
      </c>
    </row>
    <row r="10" spans="1:6" s="290" customFormat="1" ht="8.25" customHeight="1">
      <c r="A10" s="291"/>
      <c r="B10" s="292"/>
      <c r="C10" s="292"/>
      <c r="D10" s="293"/>
      <c r="E10" s="293"/>
      <c r="F10" s="293"/>
    </row>
    <row r="11" spans="1:6" s="297" customFormat="1" ht="21" customHeight="1">
      <c r="A11" s="294">
        <v>1</v>
      </c>
      <c r="B11" s="294"/>
      <c r="C11" s="295" t="s">
        <v>543</v>
      </c>
      <c r="D11" s="296">
        <f>D13+D12</f>
        <v>1902111849.5</v>
      </c>
      <c r="E11" s="296">
        <f>E13+E12</f>
        <v>14957617</v>
      </c>
      <c r="F11" s="296">
        <f>F13+F12</f>
        <v>1917069466.5</v>
      </c>
    </row>
    <row r="12" spans="1:6" s="301" customFormat="1" ht="21" customHeight="1">
      <c r="A12" s="298" t="s">
        <v>544</v>
      </c>
      <c r="B12" s="298"/>
      <c r="C12" s="299" t="s">
        <v>545</v>
      </c>
      <c r="D12" s="300">
        <v>1653627350.5</v>
      </c>
      <c r="E12" s="300">
        <v>20942617</v>
      </c>
      <c r="F12" s="300">
        <f>D12+E12</f>
        <v>1674569967.5</v>
      </c>
    </row>
    <row r="13" spans="1:6" s="301" customFormat="1" ht="21" customHeight="1">
      <c r="A13" s="298" t="s">
        <v>546</v>
      </c>
      <c r="B13" s="298"/>
      <c r="C13" s="299" t="s">
        <v>547</v>
      </c>
      <c r="D13" s="300">
        <v>248484499</v>
      </c>
      <c r="E13" s="300">
        <v>-5985000</v>
      </c>
      <c r="F13" s="300">
        <f>D13+E13</f>
        <v>242499499</v>
      </c>
    </row>
    <row r="14" spans="1:6" s="297" customFormat="1" ht="21" customHeight="1">
      <c r="A14" s="294">
        <v>2</v>
      </c>
      <c r="B14" s="294"/>
      <c r="C14" s="295" t="s">
        <v>548</v>
      </c>
      <c r="D14" s="296">
        <f>D15+D18+D21</f>
        <v>80049626</v>
      </c>
      <c r="E14" s="296">
        <f>E15+E18+E21</f>
        <v>40520281</v>
      </c>
      <c r="F14" s="296">
        <f>F15+F18+F21</f>
        <v>120569907</v>
      </c>
    </row>
    <row r="15" spans="1:6" s="306" customFormat="1" ht="30.75" customHeight="1">
      <c r="A15" s="302" t="s">
        <v>549</v>
      </c>
      <c r="B15" s="303"/>
      <c r="C15" s="304" t="s">
        <v>550</v>
      </c>
      <c r="D15" s="305">
        <f>D16+D17</f>
        <v>5000000</v>
      </c>
      <c r="E15" s="305">
        <f>E16+E17</f>
        <v>0</v>
      </c>
      <c r="F15" s="305">
        <f>F16+F17</f>
        <v>5000000</v>
      </c>
    </row>
    <row r="16" spans="1:6" s="311" customFormat="1" ht="39" customHeight="1">
      <c r="A16" s="307" t="s">
        <v>551</v>
      </c>
      <c r="B16" s="308">
        <v>905</v>
      </c>
      <c r="C16" s="309" t="s">
        <v>552</v>
      </c>
      <c r="D16" s="310">
        <v>5000000</v>
      </c>
      <c r="E16" s="310">
        <v>0</v>
      </c>
      <c r="F16" s="310">
        <f>D16+E16</f>
        <v>5000000</v>
      </c>
    </row>
    <row r="17" spans="1:6" s="311" customFormat="1" ht="39" customHeight="1">
      <c r="A17" s="312" t="s">
        <v>553</v>
      </c>
      <c r="B17" s="308">
        <v>906</v>
      </c>
      <c r="C17" s="309" t="s">
        <v>554</v>
      </c>
      <c r="D17" s="310">
        <v>0</v>
      </c>
      <c r="E17" s="310">
        <v>0</v>
      </c>
      <c r="F17" s="310">
        <f>D17+E17</f>
        <v>0</v>
      </c>
    </row>
    <row r="18" spans="1:6" s="306" customFormat="1" ht="21.95" customHeight="1">
      <c r="A18" s="313" t="s">
        <v>555</v>
      </c>
      <c r="B18" s="314">
        <v>952</v>
      </c>
      <c r="C18" s="315" t="s">
        <v>556</v>
      </c>
      <c r="D18" s="305">
        <f>D19+D20</f>
        <v>65000000</v>
      </c>
      <c r="E18" s="305">
        <f>E19+E20</f>
        <v>0</v>
      </c>
      <c r="F18" s="305">
        <f>F19+F20</f>
        <v>65000000</v>
      </c>
    </row>
    <row r="19" spans="1:6" s="290" customFormat="1" ht="18.75" customHeight="1">
      <c r="A19" s="312" t="s">
        <v>557</v>
      </c>
      <c r="B19" s="288"/>
      <c r="C19" s="316" t="s">
        <v>558</v>
      </c>
      <c r="D19" s="310">
        <v>14000000</v>
      </c>
      <c r="E19" s="310">
        <v>0</v>
      </c>
      <c r="F19" s="310">
        <f>D19+E19</f>
        <v>14000000</v>
      </c>
    </row>
    <row r="20" spans="1:6" s="290" customFormat="1" ht="18.75" customHeight="1">
      <c r="A20" s="312" t="s">
        <v>559</v>
      </c>
      <c r="B20" s="288"/>
      <c r="C20" s="316" t="s">
        <v>560</v>
      </c>
      <c r="D20" s="310">
        <v>51000000</v>
      </c>
      <c r="E20" s="310">
        <v>0</v>
      </c>
      <c r="F20" s="310">
        <f>D20+E20</f>
        <v>51000000</v>
      </c>
    </row>
    <row r="21" spans="1:6" s="306" customFormat="1" ht="27.75" customHeight="1">
      <c r="A21" s="313" t="s">
        <v>561</v>
      </c>
      <c r="B21" s="314">
        <v>950</v>
      </c>
      <c r="C21" s="315" t="s">
        <v>562</v>
      </c>
      <c r="D21" s="305">
        <f>D22+D23</f>
        <v>10049626</v>
      </c>
      <c r="E21" s="305">
        <f>E22+E23</f>
        <v>40520281</v>
      </c>
      <c r="F21" s="305">
        <f>F22+F23</f>
        <v>50569907</v>
      </c>
    </row>
    <row r="22" spans="1:6" s="311" customFormat="1" ht="19.5" customHeight="1">
      <c r="A22" s="312" t="s">
        <v>563</v>
      </c>
      <c r="B22" s="288"/>
      <c r="C22" s="316" t="s">
        <v>564</v>
      </c>
      <c r="D22" s="310">
        <v>0</v>
      </c>
      <c r="E22" s="310">
        <v>0</v>
      </c>
      <c r="F22" s="310">
        <f>D22+E22</f>
        <v>0</v>
      </c>
    </row>
    <row r="23" spans="1:6" s="311" customFormat="1" ht="19.5" customHeight="1">
      <c r="A23" s="312" t="s">
        <v>565</v>
      </c>
      <c r="B23" s="288"/>
      <c r="C23" s="316" t="s">
        <v>566</v>
      </c>
      <c r="D23" s="310">
        <v>10049626</v>
      </c>
      <c r="E23" s="310">
        <v>40520281</v>
      </c>
      <c r="F23" s="310">
        <f>D23+E23</f>
        <v>50569907</v>
      </c>
    </row>
    <row r="24" spans="1:6" s="319" customFormat="1" ht="21.95" customHeight="1">
      <c r="A24" s="317">
        <v>3</v>
      </c>
      <c r="B24" s="317"/>
      <c r="C24" s="318" t="s">
        <v>567</v>
      </c>
      <c r="D24" s="296">
        <f>D11+D14</f>
        <v>1982161475.5</v>
      </c>
      <c r="E24" s="296">
        <f>E11+E14</f>
        <v>55477898</v>
      </c>
      <c r="F24" s="296">
        <f>F11+F14</f>
        <v>2037639373.5</v>
      </c>
    </row>
    <row r="25" spans="1:6" ht="4.5" customHeight="1">
      <c r="A25" s="320"/>
      <c r="B25" s="321"/>
      <c r="C25" s="322"/>
      <c r="D25" s="323"/>
      <c r="E25" s="323"/>
      <c r="F25" s="323"/>
    </row>
    <row r="26" spans="1:6" s="324" customFormat="1" ht="21.95" customHeight="1">
      <c r="A26" s="294">
        <v>4</v>
      </c>
      <c r="B26" s="294"/>
      <c r="C26" s="295" t="s">
        <v>568</v>
      </c>
      <c r="D26" s="296">
        <f>D27+D30</f>
        <v>1968161475.5</v>
      </c>
      <c r="E26" s="296">
        <f>E27+E30</f>
        <v>55477898</v>
      </c>
      <c r="F26" s="296">
        <f>F27+F30</f>
        <v>2023639373.5</v>
      </c>
    </row>
    <row r="27" spans="1:6" s="301" customFormat="1" ht="21.95" customHeight="1">
      <c r="A27" s="298" t="s">
        <v>569</v>
      </c>
      <c r="B27" s="298"/>
      <c r="C27" s="299" t="s">
        <v>570</v>
      </c>
      <c r="D27" s="300">
        <f>D28+D29</f>
        <v>1241482791.5</v>
      </c>
      <c r="E27" s="300">
        <f>E28+E29</f>
        <v>19923616</v>
      </c>
      <c r="F27" s="300">
        <f>F28+F29</f>
        <v>1261406407.5</v>
      </c>
    </row>
    <row r="28" spans="1:6" s="328" customFormat="1" ht="19.5" customHeight="1">
      <c r="A28" s="325" t="s">
        <v>571</v>
      </c>
      <c r="B28" s="325"/>
      <c r="C28" s="326" t="s">
        <v>572</v>
      </c>
      <c r="D28" s="327">
        <v>1169849633.5</v>
      </c>
      <c r="E28" s="327">
        <v>19923616</v>
      </c>
      <c r="F28" s="327">
        <f>D28+E28</f>
        <v>1189773249.5</v>
      </c>
    </row>
    <row r="29" spans="1:6" s="328" customFormat="1" ht="19.5" customHeight="1">
      <c r="A29" s="325" t="s">
        <v>573</v>
      </c>
      <c r="B29" s="325"/>
      <c r="C29" s="326" t="s">
        <v>574</v>
      </c>
      <c r="D29" s="327">
        <v>71633158</v>
      </c>
      <c r="E29" s="327">
        <v>0</v>
      </c>
      <c r="F29" s="327">
        <f>D29+E29</f>
        <v>71633158</v>
      </c>
    </row>
    <row r="30" spans="1:6" s="301" customFormat="1" ht="21.95" customHeight="1">
      <c r="A30" s="298" t="s">
        <v>575</v>
      </c>
      <c r="B30" s="298"/>
      <c r="C30" s="299" t="s">
        <v>576</v>
      </c>
      <c r="D30" s="300">
        <v>726678684</v>
      </c>
      <c r="E30" s="300">
        <v>35554282</v>
      </c>
      <c r="F30" s="300">
        <f>D30+E30</f>
        <v>762232966</v>
      </c>
    </row>
    <row r="31" spans="1:6" s="297" customFormat="1" ht="21.95" customHeight="1">
      <c r="A31" s="294">
        <v>5</v>
      </c>
      <c r="B31" s="294"/>
      <c r="C31" s="295" t="s">
        <v>577</v>
      </c>
      <c r="D31" s="296">
        <f>D32</f>
        <v>14000000</v>
      </c>
      <c r="E31" s="296">
        <f>E32</f>
        <v>0</v>
      </c>
      <c r="F31" s="296">
        <f>F32</f>
        <v>14000000</v>
      </c>
    </row>
    <row r="32" spans="1:6" ht="21.95" customHeight="1">
      <c r="A32" s="314" t="s">
        <v>578</v>
      </c>
      <c r="B32" s="314">
        <v>992</v>
      </c>
      <c r="C32" s="315" t="s">
        <v>579</v>
      </c>
      <c r="D32" s="305">
        <v>14000000</v>
      </c>
      <c r="E32" s="305">
        <v>0</v>
      </c>
      <c r="F32" s="305">
        <f>D32+E32</f>
        <v>14000000</v>
      </c>
    </row>
    <row r="33" spans="1:6" s="319" customFormat="1" ht="21.95" customHeight="1">
      <c r="A33" s="317">
        <v>6</v>
      </c>
      <c r="B33" s="317"/>
      <c r="C33" s="318" t="s">
        <v>580</v>
      </c>
      <c r="D33" s="296">
        <f>D26+D31</f>
        <v>1982161475.5</v>
      </c>
      <c r="E33" s="296">
        <f>E26+E31</f>
        <v>55477898</v>
      </c>
      <c r="F33" s="296">
        <f>F26+F31</f>
        <v>2037639373.5</v>
      </c>
    </row>
    <row r="34" spans="1:6" s="319" customFormat="1" ht="6.75" customHeight="1">
      <c r="A34" s="329"/>
      <c r="B34" s="330"/>
      <c r="C34" s="331"/>
      <c r="D34" s="332"/>
      <c r="E34" s="332"/>
      <c r="F34" s="332"/>
    </row>
    <row r="35" spans="1:6" s="297" customFormat="1" ht="21.95" customHeight="1">
      <c r="A35" s="294">
        <v>7</v>
      </c>
      <c r="B35" s="294"/>
      <c r="C35" s="295" t="s">
        <v>581</v>
      </c>
      <c r="D35" s="296">
        <f>D24-D33</f>
        <v>0</v>
      </c>
      <c r="E35" s="296">
        <f>E24-E33</f>
        <v>0</v>
      </c>
      <c r="F35" s="296">
        <f>F24-F33</f>
        <v>0</v>
      </c>
    </row>
    <row r="36" spans="1:6" s="297" customFormat="1" ht="6" customHeight="1">
      <c r="A36" s="333"/>
      <c r="B36" s="334"/>
      <c r="C36" s="335"/>
      <c r="D36" s="323"/>
      <c r="E36" s="323"/>
      <c r="F36" s="323"/>
    </row>
    <row r="37" spans="1:6" s="297" customFormat="1" ht="21.95" customHeight="1">
      <c r="A37" s="294">
        <v>8</v>
      </c>
      <c r="B37" s="294"/>
      <c r="C37" s="295" t="s">
        <v>582</v>
      </c>
      <c r="D37" s="296">
        <f>D11-D26</f>
        <v>-66049626</v>
      </c>
      <c r="E37" s="296">
        <f>E11-E26</f>
        <v>-40520281</v>
      </c>
      <c r="F37" s="296">
        <f>F11-F26</f>
        <v>-106569907</v>
      </c>
    </row>
    <row r="38" spans="1:6" s="297" customFormat="1" ht="6.75" customHeight="1">
      <c r="A38" s="333"/>
      <c r="B38" s="334"/>
      <c r="C38" s="335"/>
      <c r="D38" s="323"/>
      <c r="E38" s="323"/>
      <c r="F38" s="323"/>
    </row>
    <row r="39" spans="1:6" s="297" customFormat="1" ht="21.95" customHeight="1">
      <c r="A39" s="336">
        <v>9</v>
      </c>
      <c r="B39" s="336"/>
      <c r="C39" s="337" t="s">
        <v>583</v>
      </c>
      <c r="D39" s="338">
        <f>D40+D43+D44</f>
        <v>66049626</v>
      </c>
      <c r="E39" s="338">
        <f>E40+E43+E44</f>
        <v>40520281</v>
      </c>
      <c r="F39" s="338">
        <f>F40+F43+F44</f>
        <v>106569907</v>
      </c>
    </row>
    <row r="40" spans="1:6" s="340" customFormat="1" ht="29.25" customHeight="1">
      <c r="A40" s="313" t="s">
        <v>584</v>
      </c>
      <c r="B40" s="314"/>
      <c r="C40" s="304" t="s">
        <v>550</v>
      </c>
      <c r="D40" s="339">
        <f>D41+D42</f>
        <v>5000000</v>
      </c>
      <c r="E40" s="339">
        <f>E41+E42</f>
        <v>0</v>
      </c>
      <c r="F40" s="339">
        <f>F41+F42</f>
        <v>5000000</v>
      </c>
    </row>
    <row r="41" spans="1:6" s="342" customFormat="1" ht="41.25" customHeight="1">
      <c r="A41" s="312" t="s">
        <v>585</v>
      </c>
      <c r="B41" s="288"/>
      <c r="C41" s="309" t="s">
        <v>552</v>
      </c>
      <c r="D41" s="341">
        <f>D16</f>
        <v>5000000</v>
      </c>
      <c r="E41" s="341">
        <f t="shared" ref="E41:F42" si="0">E16</f>
        <v>0</v>
      </c>
      <c r="F41" s="341">
        <f t="shared" si="0"/>
        <v>5000000</v>
      </c>
    </row>
    <row r="42" spans="1:6" s="342" customFormat="1" ht="41.25" customHeight="1">
      <c r="A42" s="312" t="s">
        <v>586</v>
      </c>
      <c r="B42" s="288"/>
      <c r="C42" s="316" t="s">
        <v>587</v>
      </c>
      <c r="D42" s="341">
        <f>D17</f>
        <v>0</v>
      </c>
      <c r="E42" s="341">
        <f t="shared" si="0"/>
        <v>0</v>
      </c>
      <c r="F42" s="341">
        <f t="shared" si="0"/>
        <v>0</v>
      </c>
    </row>
    <row r="43" spans="1:6" ht="17.25" customHeight="1">
      <c r="A43" s="313" t="s">
        <v>588</v>
      </c>
      <c r="B43" s="314"/>
      <c r="C43" s="315" t="s">
        <v>589</v>
      </c>
      <c r="D43" s="305">
        <f>D20</f>
        <v>51000000</v>
      </c>
      <c r="E43" s="305">
        <f>E20</f>
        <v>0</v>
      </c>
      <c r="F43" s="305">
        <f>F20</f>
        <v>51000000</v>
      </c>
    </row>
    <row r="44" spans="1:6" ht="30" customHeight="1">
      <c r="A44" s="343" t="s">
        <v>590</v>
      </c>
      <c r="B44" s="344"/>
      <c r="C44" s="315" t="s">
        <v>562</v>
      </c>
      <c r="D44" s="305">
        <f>D23</f>
        <v>10049626</v>
      </c>
      <c r="E44" s="305">
        <f>E23</f>
        <v>40520281</v>
      </c>
      <c r="F44" s="305">
        <f>F23</f>
        <v>50569907</v>
      </c>
    </row>
    <row r="45" spans="1:6" ht="21.95" customHeight="1">
      <c r="A45" s="343" t="s">
        <v>590</v>
      </c>
      <c r="B45" s="344"/>
      <c r="C45" s="345" t="s">
        <v>591</v>
      </c>
      <c r="D45" s="323">
        <v>0</v>
      </c>
      <c r="E45" s="323">
        <v>0</v>
      </c>
      <c r="F45" s="323">
        <f>D45+E45</f>
        <v>0</v>
      </c>
    </row>
    <row r="46" spans="1:6" ht="5.25" customHeight="1">
      <c r="A46" s="346"/>
      <c r="B46" s="347"/>
      <c r="C46" s="348"/>
      <c r="D46" s="349"/>
      <c r="E46" s="349"/>
      <c r="F46" s="349"/>
    </row>
    <row r="47" spans="1:6" s="319" customFormat="1" ht="14.25" customHeight="1">
      <c r="A47" s="680" t="s">
        <v>592</v>
      </c>
      <c r="B47" s="680"/>
      <c r="C47" s="680"/>
      <c r="D47" s="350"/>
      <c r="E47" s="350"/>
      <c r="F47" s="350"/>
    </row>
    <row r="48" spans="1:6" ht="15" customHeight="1">
      <c r="A48" s="673" t="s">
        <v>593</v>
      </c>
      <c r="B48" s="673"/>
      <c r="C48" s="673"/>
      <c r="D48" s="351">
        <f>D12</f>
        <v>1653627350.5</v>
      </c>
      <c r="E48" s="351">
        <f>E12</f>
        <v>20942617</v>
      </c>
      <c r="F48" s="351">
        <f>F12</f>
        <v>1674569967.5</v>
      </c>
    </row>
    <row r="49" spans="1:6" ht="15" customHeight="1">
      <c r="A49" s="673" t="s">
        <v>594</v>
      </c>
      <c r="B49" s="673"/>
      <c r="C49" s="673"/>
      <c r="D49" s="351">
        <f>D27</f>
        <v>1241482791.5</v>
      </c>
      <c r="E49" s="351">
        <f>E27</f>
        <v>19923616</v>
      </c>
      <c r="F49" s="351">
        <f>F27</f>
        <v>1261406407.5</v>
      </c>
    </row>
    <row r="50" spans="1:6" s="319" customFormat="1" ht="16.5" customHeight="1">
      <c r="A50" s="681" t="s">
        <v>595</v>
      </c>
      <c r="B50" s="681"/>
      <c r="C50" s="681"/>
      <c r="D50" s="350">
        <f>D48-D49</f>
        <v>412144559</v>
      </c>
      <c r="E50" s="350">
        <f>E48-E49</f>
        <v>1019001</v>
      </c>
      <c r="F50" s="350">
        <f>F48-F49</f>
        <v>413163560</v>
      </c>
    </row>
    <row r="51" spans="1:6" s="286" customFormat="1" ht="6" customHeight="1">
      <c r="A51" s="352"/>
      <c r="B51" s="353"/>
      <c r="C51" s="354"/>
      <c r="D51" s="355"/>
      <c r="E51" s="355"/>
      <c r="F51" s="355"/>
    </row>
    <row r="52" spans="1:6" s="286" customFormat="1" ht="12" customHeight="1">
      <c r="A52" s="675" t="s">
        <v>596</v>
      </c>
      <c r="B52" s="675"/>
      <c r="C52" s="675"/>
      <c r="D52" s="356">
        <f>D11</f>
        <v>1902111849.5</v>
      </c>
      <c r="E52" s="356">
        <f>E11</f>
        <v>14957617</v>
      </c>
      <c r="F52" s="356">
        <f>F11</f>
        <v>1917069466.5</v>
      </c>
    </row>
    <row r="53" spans="1:6" ht="15" customHeight="1">
      <c r="A53" s="673" t="s">
        <v>597</v>
      </c>
      <c r="B53" s="673"/>
      <c r="C53" s="673"/>
      <c r="D53" s="351">
        <f>D28</f>
        <v>1169849633.5</v>
      </c>
      <c r="E53" s="351">
        <f>E28</f>
        <v>19923616</v>
      </c>
      <c r="F53" s="351">
        <f>F28</f>
        <v>1189773249.5</v>
      </c>
    </row>
    <row r="54" spans="1:6" ht="15" customHeight="1">
      <c r="A54" s="673" t="s">
        <v>598</v>
      </c>
      <c r="B54" s="673"/>
      <c r="C54" s="673"/>
      <c r="D54" s="351">
        <f>D21+D15</f>
        <v>15049626</v>
      </c>
      <c r="E54" s="351">
        <f>E21+E15</f>
        <v>40520281</v>
      </c>
      <c r="F54" s="351">
        <f>F21+F15</f>
        <v>55569907</v>
      </c>
    </row>
    <row r="55" spans="1:6" ht="15.75" customHeight="1">
      <c r="A55" s="675" t="s">
        <v>599</v>
      </c>
      <c r="B55" s="675"/>
      <c r="C55" s="675"/>
      <c r="D55" s="351">
        <f>D52-D53+D54</f>
        <v>747311842</v>
      </c>
      <c r="E55" s="351">
        <f>E52-E53+E54</f>
        <v>35554282</v>
      </c>
      <c r="F55" s="351">
        <f>F52-F53+F54</f>
        <v>782866124</v>
      </c>
    </row>
    <row r="56" spans="1:6" ht="25.5" customHeight="1">
      <c r="A56" s="673" t="s">
        <v>600</v>
      </c>
      <c r="B56" s="673"/>
      <c r="C56" s="673"/>
      <c r="D56" s="351">
        <f>D29+D32</f>
        <v>85633158</v>
      </c>
      <c r="E56" s="351">
        <f>E29+E32</f>
        <v>0</v>
      </c>
      <c r="F56" s="351">
        <f>F29+F32</f>
        <v>85633158</v>
      </c>
    </row>
    <row r="57" spans="1:6" ht="15" customHeight="1">
      <c r="A57" s="675" t="s">
        <v>601</v>
      </c>
      <c r="B57" s="675"/>
      <c r="C57" s="675"/>
      <c r="D57" s="351">
        <f>D55-D56</f>
        <v>661678684</v>
      </c>
      <c r="E57" s="351">
        <f>E55-E56</f>
        <v>35554282</v>
      </c>
      <c r="F57" s="351">
        <f>F55-F56</f>
        <v>697232966</v>
      </c>
    </row>
    <row r="58" spans="1:6" ht="15" customHeight="1">
      <c r="A58" s="673" t="s">
        <v>602</v>
      </c>
      <c r="B58" s="673"/>
      <c r="C58" s="673"/>
      <c r="D58" s="351">
        <f>D30</f>
        <v>726678684</v>
      </c>
      <c r="E58" s="351">
        <f>E30</f>
        <v>35554282</v>
      </c>
      <c r="F58" s="351">
        <f>F30</f>
        <v>762232966</v>
      </c>
    </row>
    <row r="59" spans="1:6" ht="15" customHeight="1">
      <c r="A59" s="675" t="s">
        <v>603</v>
      </c>
      <c r="B59" s="675"/>
      <c r="C59" s="675"/>
      <c r="D59" s="351">
        <f>D57-D58</f>
        <v>-65000000</v>
      </c>
      <c r="E59" s="351">
        <f>E57-E58</f>
        <v>0</v>
      </c>
      <c r="F59" s="351">
        <f>F57-F58</f>
        <v>-65000000</v>
      </c>
    </row>
    <row r="60" spans="1:6" ht="15" customHeight="1">
      <c r="A60" s="673" t="s">
        <v>604</v>
      </c>
      <c r="B60" s="673"/>
      <c r="C60" s="673"/>
      <c r="D60" s="351">
        <f>D18</f>
        <v>65000000</v>
      </c>
      <c r="E60" s="351">
        <f>E18</f>
        <v>0</v>
      </c>
      <c r="F60" s="351">
        <f>F18</f>
        <v>65000000</v>
      </c>
    </row>
    <row r="61" spans="1:6" ht="15" hidden="1" customHeight="1">
      <c r="A61" s="673" t="s">
        <v>605</v>
      </c>
      <c r="B61" s="673"/>
      <c r="C61" s="673"/>
      <c r="D61" s="351">
        <v>0</v>
      </c>
      <c r="E61" s="351">
        <v>0</v>
      </c>
      <c r="F61" s="351">
        <v>0</v>
      </c>
    </row>
    <row r="62" spans="1:6" ht="15" hidden="1" customHeight="1">
      <c r="A62" s="673" t="s">
        <v>606</v>
      </c>
      <c r="B62" s="673"/>
      <c r="C62" s="673"/>
      <c r="D62" s="351">
        <v>0</v>
      </c>
      <c r="E62" s="351">
        <v>0</v>
      </c>
      <c r="F62" s="351">
        <v>0</v>
      </c>
    </row>
    <row r="63" spans="1:6" ht="14.25" customHeight="1">
      <c r="A63" s="674" t="s">
        <v>607</v>
      </c>
      <c r="B63" s="674"/>
      <c r="C63" s="674"/>
      <c r="D63" s="357">
        <f>D59+D60-D61+D62</f>
        <v>0</v>
      </c>
      <c r="E63" s="357">
        <f>E59+E60-E61+E62</f>
        <v>0</v>
      </c>
      <c r="F63" s="357">
        <f>F59+F60-F61+F62</f>
        <v>0</v>
      </c>
    </row>
    <row r="64" spans="1:6" ht="6.75" hidden="1" customHeight="1" thickBot="1">
      <c r="A64" s="358"/>
      <c r="B64" s="359"/>
      <c r="C64" s="360"/>
      <c r="D64" s="361"/>
      <c r="E64" s="361"/>
      <c r="F64" s="361"/>
    </row>
  </sheetData>
  <sheetProtection algorithmName="SHA-512" hashValue="Lw4LKUcqKEMz/MeWaOCO9oXLZVkTZ+URtj5pm+AbaOnifCTA/ynmUvISczHphHf9AJpK1J0UIJjLayoB9P3z1Q==" saltValue="EASHo81ifkLeNXw1M63BAw==" spinCount="100000" sheet="1" objects="1" scenarios="1"/>
  <mergeCells count="24"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569B-AE9E-478B-82A9-182199206F2F}">
  <dimension ref="A1:W237"/>
  <sheetViews>
    <sheetView view="pageBreakPreview" topLeftCell="E1" zoomScaleNormal="100" zoomScaleSheetLayoutView="100" workbookViewId="0">
      <selection activeCell="A228" sqref="A228:F232"/>
    </sheetView>
  </sheetViews>
  <sheetFormatPr defaultRowHeight="15"/>
  <cols>
    <col min="1" max="1" width="5.375" style="362" customWidth="1"/>
    <col min="2" max="2" width="13.125" style="362" customWidth="1"/>
    <col min="3" max="3" width="43.875" style="362" customWidth="1"/>
    <col min="4" max="4" width="11.625" style="362" customWidth="1"/>
    <col min="5" max="5" width="10.375" style="362" customWidth="1"/>
    <col min="6" max="6" width="11" style="362" customWidth="1"/>
    <col min="7" max="8" width="12.125" style="362" customWidth="1"/>
    <col min="9" max="9" width="3.125" style="362" customWidth="1"/>
    <col min="10" max="10" width="12.875" style="362" customWidth="1"/>
    <col min="11" max="12" width="12.125" style="362" customWidth="1"/>
    <col min="13" max="13" width="11.375" style="362" customWidth="1"/>
    <col min="14" max="15" width="11.875" style="362" customWidth="1"/>
    <col min="16" max="16" width="11.75" style="362" customWidth="1"/>
    <col min="17" max="17" width="11.375" style="362" customWidth="1"/>
    <col min="18" max="18" width="11.875" style="362" customWidth="1"/>
    <col min="19" max="19" width="11.375" style="362" customWidth="1"/>
    <col min="20" max="20" width="10.375" style="362" customWidth="1"/>
    <col min="21" max="21" width="12.875" style="362" customWidth="1"/>
    <col min="22" max="22" width="11.75" style="362" customWidth="1"/>
    <col min="23" max="23" width="11" style="362" customWidth="1"/>
    <col min="24" max="257" width="9" style="362"/>
    <col min="258" max="258" width="5.375" style="362" customWidth="1"/>
    <col min="259" max="259" width="13.125" style="362" customWidth="1"/>
    <col min="260" max="260" width="43.875" style="362" customWidth="1"/>
    <col min="261" max="261" width="11.625" style="362" customWidth="1"/>
    <col min="262" max="262" width="10.375" style="362" customWidth="1"/>
    <col min="263" max="263" width="11" style="362" customWidth="1"/>
    <col min="264" max="265" width="12.125" style="362" customWidth="1"/>
    <col min="266" max="266" width="12.875" style="362" customWidth="1"/>
    <col min="267" max="268" width="12.125" style="362" customWidth="1"/>
    <col min="269" max="269" width="11.375" style="362" customWidth="1"/>
    <col min="270" max="271" width="11.875" style="362" customWidth="1"/>
    <col min="272" max="272" width="11.75" style="362" customWidth="1"/>
    <col min="273" max="273" width="11.375" style="362" customWidth="1"/>
    <col min="274" max="274" width="11.875" style="362" customWidth="1"/>
    <col min="275" max="275" width="11.375" style="362" customWidth="1"/>
    <col min="276" max="276" width="10.375" style="362" customWidth="1"/>
    <col min="277" max="277" width="12.875" style="362" customWidth="1"/>
    <col min="278" max="278" width="11.75" style="362" customWidth="1"/>
    <col min="279" max="279" width="11" style="362" customWidth="1"/>
    <col min="280" max="513" width="9" style="362"/>
    <col min="514" max="514" width="5.375" style="362" customWidth="1"/>
    <col min="515" max="515" width="13.125" style="362" customWidth="1"/>
    <col min="516" max="516" width="43.875" style="362" customWidth="1"/>
    <col min="517" max="517" width="11.625" style="362" customWidth="1"/>
    <col min="518" max="518" width="10.375" style="362" customWidth="1"/>
    <col min="519" max="519" width="11" style="362" customWidth="1"/>
    <col min="520" max="521" width="12.125" style="362" customWidth="1"/>
    <col min="522" max="522" width="12.875" style="362" customWidth="1"/>
    <col min="523" max="524" width="12.125" style="362" customWidth="1"/>
    <col min="525" max="525" width="11.375" style="362" customWidth="1"/>
    <col min="526" max="527" width="11.875" style="362" customWidth="1"/>
    <col min="528" max="528" width="11.75" style="362" customWidth="1"/>
    <col min="529" max="529" width="11.375" style="362" customWidth="1"/>
    <col min="530" max="530" width="11.875" style="362" customWidth="1"/>
    <col min="531" max="531" width="11.375" style="362" customWidth="1"/>
    <col min="532" max="532" width="10.375" style="362" customWidth="1"/>
    <col min="533" max="533" width="12.875" style="362" customWidth="1"/>
    <col min="534" max="534" width="11.75" style="362" customWidth="1"/>
    <col min="535" max="535" width="11" style="362" customWidth="1"/>
    <col min="536" max="769" width="9" style="362"/>
    <col min="770" max="770" width="5.375" style="362" customWidth="1"/>
    <col min="771" max="771" width="13.125" style="362" customWidth="1"/>
    <col min="772" max="772" width="43.875" style="362" customWidth="1"/>
    <col min="773" max="773" width="11.625" style="362" customWidth="1"/>
    <col min="774" max="774" width="10.375" style="362" customWidth="1"/>
    <col min="775" max="775" width="11" style="362" customWidth="1"/>
    <col min="776" max="777" width="12.125" style="362" customWidth="1"/>
    <col min="778" max="778" width="12.875" style="362" customWidth="1"/>
    <col min="779" max="780" width="12.125" style="362" customWidth="1"/>
    <col min="781" max="781" width="11.375" style="362" customWidth="1"/>
    <col min="782" max="783" width="11.875" style="362" customWidth="1"/>
    <col min="784" max="784" width="11.75" style="362" customWidth="1"/>
    <col min="785" max="785" width="11.375" style="362" customWidth="1"/>
    <col min="786" max="786" width="11.875" style="362" customWidth="1"/>
    <col min="787" max="787" width="11.375" style="362" customWidth="1"/>
    <col min="788" max="788" width="10.375" style="362" customWidth="1"/>
    <col min="789" max="789" width="12.875" style="362" customWidth="1"/>
    <col min="790" max="790" width="11.75" style="362" customWidth="1"/>
    <col min="791" max="791" width="11" style="362" customWidth="1"/>
    <col min="792" max="1025" width="9" style="362"/>
    <col min="1026" max="1026" width="5.375" style="362" customWidth="1"/>
    <col min="1027" max="1027" width="13.125" style="362" customWidth="1"/>
    <col min="1028" max="1028" width="43.875" style="362" customWidth="1"/>
    <col min="1029" max="1029" width="11.625" style="362" customWidth="1"/>
    <col min="1030" max="1030" width="10.375" style="362" customWidth="1"/>
    <col min="1031" max="1031" width="11" style="362" customWidth="1"/>
    <col min="1032" max="1033" width="12.125" style="362" customWidth="1"/>
    <col min="1034" max="1034" width="12.875" style="362" customWidth="1"/>
    <col min="1035" max="1036" width="12.125" style="362" customWidth="1"/>
    <col min="1037" max="1037" width="11.375" style="362" customWidth="1"/>
    <col min="1038" max="1039" width="11.875" style="362" customWidth="1"/>
    <col min="1040" max="1040" width="11.75" style="362" customWidth="1"/>
    <col min="1041" max="1041" width="11.375" style="362" customWidth="1"/>
    <col min="1042" max="1042" width="11.875" style="362" customWidth="1"/>
    <col min="1043" max="1043" width="11.375" style="362" customWidth="1"/>
    <col min="1044" max="1044" width="10.375" style="362" customWidth="1"/>
    <col min="1045" max="1045" width="12.875" style="362" customWidth="1"/>
    <col min="1046" max="1046" width="11.75" style="362" customWidth="1"/>
    <col min="1047" max="1047" width="11" style="362" customWidth="1"/>
    <col min="1048" max="1281" width="9" style="362"/>
    <col min="1282" max="1282" width="5.375" style="362" customWidth="1"/>
    <col min="1283" max="1283" width="13.125" style="362" customWidth="1"/>
    <col min="1284" max="1284" width="43.875" style="362" customWidth="1"/>
    <col min="1285" max="1285" width="11.625" style="362" customWidth="1"/>
    <col min="1286" max="1286" width="10.375" style="362" customWidth="1"/>
    <col min="1287" max="1287" width="11" style="362" customWidth="1"/>
    <col min="1288" max="1289" width="12.125" style="362" customWidth="1"/>
    <col min="1290" max="1290" width="12.875" style="362" customWidth="1"/>
    <col min="1291" max="1292" width="12.125" style="362" customWidth="1"/>
    <col min="1293" max="1293" width="11.375" style="362" customWidth="1"/>
    <col min="1294" max="1295" width="11.875" style="362" customWidth="1"/>
    <col min="1296" max="1296" width="11.75" style="362" customWidth="1"/>
    <col min="1297" max="1297" width="11.375" style="362" customWidth="1"/>
    <col min="1298" max="1298" width="11.875" style="362" customWidth="1"/>
    <col min="1299" max="1299" width="11.375" style="362" customWidth="1"/>
    <col min="1300" max="1300" width="10.375" style="362" customWidth="1"/>
    <col min="1301" max="1301" width="12.875" style="362" customWidth="1"/>
    <col min="1302" max="1302" width="11.75" style="362" customWidth="1"/>
    <col min="1303" max="1303" width="11" style="362" customWidth="1"/>
    <col min="1304" max="1537" width="9" style="362"/>
    <col min="1538" max="1538" width="5.375" style="362" customWidth="1"/>
    <col min="1539" max="1539" width="13.125" style="362" customWidth="1"/>
    <col min="1540" max="1540" width="43.875" style="362" customWidth="1"/>
    <col min="1541" max="1541" width="11.625" style="362" customWidth="1"/>
    <col min="1542" max="1542" width="10.375" style="362" customWidth="1"/>
    <col min="1543" max="1543" width="11" style="362" customWidth="1"/>
    <col min="1544" max="1545" width="12.125" style="362" customWidth="1"/>
    <col min="1546" max="1546" width="12.875" style="362" customWidth="1"/>
    <col min="1547" max="1548" width="12.125" style="362" customWidth="1"/>
    <col min="1549" max="1549" width="11.375" style="362" customWidth="1"/>
    <col min="1550" max="1551" width="11.875" style="362" customWidth="1"/>
    <col min="1552" max="1552" width="11.75" style="362" customWidth="1"/>
    <col min="1553" max="1553" width="11.375" style="362" customWidth="1"/>
    <col min="1554" max="1554" width="11.875" style="362" customWidth="1"/>
    <col min="1555" max="1555" width="11.375" style="362" customWidth="1"/>
    <col min="1556" max="1556" width="10.375" style="362" customWidth="1"/>
    <col min="1557" max="1557" width="12.875" style="362" customWidth="1"/>
    <col min="1558" max="1558" width="11.75" style="362" customWidth="1"/>
    <col min="1559" max="1559" width="11" style="362" customWidth="1"/>
    <col min="1560" max="1793" width="9" style="362"/>
    <col min="1794" max="1794" width="5.375" style="362" customWidth="1"/>
    <col min="1795" max="1795" width="13.125" style="362" customWidth="1"/>
    <col min="1796" max="1796" width="43.875" style="362" customWidth="1"/>
    <col min="1797" max="1797" width="11.625" style="362" customWidth="1"/>
    <col min="1798" max="1798" width="10.375" style="362" customWidth="1"/>
    <col min="1799" max="1799" width="11" style="362" customWidth="1"/>
    <col min="1800" max="1801" width="12.125" style="362" customWidth="1"/>
    <col min="1802" max="1802" width="12.875" style="362" customWidth="1"/>
    <col min="1803" max="1804" width="12.125" style="362" customWidth="1"/>
    <col min="1805" max="1805" width="11.375" style="362" customWidth="1"/>
    <col min="1806" max="1807" width="11.875" style="362" customWidth="1"/>
    <col min="1808" max="1808" width="11.75" style="362" customWidth="1"/>
    <col min="1809" max="1809" width="11.375" style="362" customWidth="1"/>
    <col min="1810" max="1810" width="11.875" style="362" customWidth="1"/>
    <col min="1811" max="1811" width="11.375" style="362" customWidth="1"/>
    <col min="1812" max="1812" width="10.375" style="362" customWidth="1"/>
    <col min="1813" max="1813" width="12.875" style="362" customWidth="1"/>
    <col min="1814" max="1814" width="11.75" style="362" customWidth="1"/>
    <col min="1815" max="1815" width="11" style="362" customWidth="1"/>
    <col min="1816" max="2049" width="9" style="362"/>
    <col min="2050" max="2050" width="5.375" style="362" customWidth="1"/>
    <col min="2051" max="2051" width="13.125" style="362" customWidth="1"/>
    <col min="2052" max="2052" width="43.875" style="362" customWidth="1"/>
    <col min="2053" max="2053" width="11.625" style="362" customWidth="1"/>
    <col min="2054" max="2054" width="10.375" style="362" customWidth="1"/>
    <col min="2055" max="2055" width="11" style="362" customWidth="1"/>
    <col min="2056" max="2057" width="12.125" style="362" customWidth="1"/>
    <col min="2058" max="2058" width="12.875" style="362" customWidth="1"/>
    <col min="2059" max="2060" width="12.125" style="362" customWidth="1"/>
    <col min="2061" max="2061" width="11.375" style="362" customWidth="1"/>
    <col min="2062" max="2063" width="11.875" style="362" customWidth="1"/>
    <col min="2064" max="2064" width="11.75" style="362" customWidth="1"/>
    <col min="2065" max="2065" width="11.375" style="362" customWidth="1"/>
    <col min="2066" max="2066" width="11.875" style="362" customWidth="1"/>
    <col min="2067" max="2067" width="11.375" style="362" customWidth="1"/>
    <col min="2068" max="2068" width="10.375" style="362" customWidth="1"/>
    <col min="2069" max="2069" width="12.875" style="362" customWidth="1"/>
    <col min="2070" max="2070" width="11.75" style="362" customWidth="1"/>
    <col min="2071" max="2071" width="11" style="362" customWidth="1"/>
    <col min="2072" max="2305" width="9" style="362"/>
    <col min="2306" max="2306" width="5.375" style="362" customWidth="1"/>
    <col min="2307" max="2307" width="13.125" style="362" customWidth="1"/>
    <col min="2308" max="2308" width="43.875" style="362" customWidth="1"/>
    <col min="2309" max="2309" width="11.625" style="362" customWidth="1"/>
    <col min="2310" max="2310" width="10.375" style="362" customWidth="1"/>
    <col min="2311" max="2311" width="11" style="362" customWidth="1"/>
    <col min="2312" max="2313" width="12.125" style="362" customWidth="1"/>
    <col min="2314" max="2314" width="12.875" style="362" customWidth="1"/>
    <col min="2315" max="2316" width="12.125" style="362" customWidth="1"/>
    <col min="2317" max="2317" width="11.375" style="362" customWidth="1"/>
    <col min="2318" max="2319" width="11.875" style="362" customWidth="1"/>
    <col min="2320" max="2320" width="11.75" style="362" customWidth="1"/>
    <col min="2321" max="2321" width="11.375" style="362" customWidth="1"/>
    <col min="2322" max="2322" width="11.875" style="362" customWidth="1"/>
    <col min="2323" max="2323" width="11.375" style="362" customWidth="1"/>
    <col min="2324" max="2324" width="10.375" style="362" customWidth="1"/>
    <col min="2325" max="2325" width="12.875" style="362" customWidth="1"/>
    <col min="2326" max="2326" width="11.75" style="362" customWidth="1"/>
    <col min="2327" max="2327" width="11" style="362" customWidth="1"/>
    <col min="2328" max="2561" width="9" style="362"/>
    <col min="2562" max="2562" width="5.375" style="362" customWidth="1"/>
    <col min="2563" max="2563" width="13.125" style="362" customWidth="1"/>
    <col min="2564" max="2564" width="43.875" style="362" customWidth="1"/>
    <col min="2565" max="2565" width="11.625" style="362" customWidth="1"/>
    <col min="2566" max="2566" width="10.375" style="362" customWidth="1"/>
    <col min="2567" max="2567" width="11" style="362" customWidth="1"/>
    <col min="2568" max="2569" width="12.125" style="362" customWidth="1"/>
    <col min="2570" max="2570" width="12.875" style="362" customWidth="1"/>
    <col min="2571" max="2572" width="12.125" style="362" customWidth="1"/>
    <col min="2573" max="2573" width="11.375" style="362" customWidth="1"/>
    <col min="2574" max="2575" width="11.875" style="362" customWidth="1"/>
    <col min="2576" max="2576" width="11.75" style="362" customWidth="1"/>
    <col min="2577" max="2577" width="11.375" style="362" customWidth="1"/>
    <col min="2578" max="2578" width="11.875" style="362" customWidth="1"/>
    <col min="2579" max="2579" width="11.375" style="362" customWidth="1"/>
    <col min="2580" max="2580" width="10.375" style="362" customWidth="1"/>
    <col min="2581" max="2581" width="12.875" style="362" customWidth="1"/>
    <col min="2582" max="2582" width="11.75" style="362" customWidth="1"/>
    <col min="2583" max="2583" width="11" style="362" customWidth="1"/>
    <col min="2584" max="2817" width="9" style="362"/>
    <col min="2818" max="2818" width="5.375" style="362" customWidth="1"/>
    <col min="2819" max="2819" width="13.125" style="362" customWidth="1"/>
    <col min="2820" max="2820" width="43.875" style="362" customWidth="1"/>
    <col min="2821" max="2821" width="11.625" style="362" customWidth="1"/>
    <col min="2822" max="2822" width="10.375" style="362" customWidth="1"/>
    <col min="2823" max="2823" width="11" style="362" customWidth="1"/>
    <col min="2824" max="2825" width="12.125" style="362" customWidth="1"/>
    <col min="2826" max="2826" width="12.875" style="362" customWidth="1"/>
    <col min="2827" max="2828" width="12.125" style="362" customWidth="1"/>
    <col min="2829" max="2829" width="11.375" style="362" customWidth="1"/>
    <col min="2830" max="2831" width="11.875" style="362" customWidth="1"/>
    <col min="2832" max="2832" width="11.75" style="362" customWidth="1"/>
    <col min="2833" max="2833" width="11.375" style="362" customWidth="1"/>
    <col min="2834" max="2834" width="11.875" style="362" customWidth="1"/>
    <col min="2835" max="2835" width="11.375" style="362" customWidth="1"/>
    <col min="2836" max="2836" width="10.375" style="362" customWidth="1"/>
    <col min="2837" max="2837" width="12.875" style="362" customWidth="1"/>
    <col min="2838" max="2838" width="11.75" style="362" customWidth="1"/>
    <col min="2839" max="2839" width="11" style="362" customWidth="1"/>
    <col min="2840" max="3073" width="9" style="362"/>
    <col min="3074" max="3074" width="5.375" style="362" customWidth="1"/>
    <col min="3075" max="3075" width="13.125" style="362" customWidth="1"/>
    <col min="3076" max="3076" width="43.875" style="362" customWidth="1"/>
    <col min="3077" max="3077" width="11.625" style="362" customWidth="1"/>
    <col min="3078" max="3078" width="10.375" style="362" customWidth="1"/>
    <col min="3079" max="3079" width="11" style="362" customWidth="1"/>
    <col min="3080" max="3081" width="12.125" style="362" customWidth="1"/>
    <col min="3082" max="3082" width="12.875" style="362" customWidth="1"/>
    <col min="3083" max="3084" width="12.125" style="362" customWidth="1"/>
    <col min="3085" max="3085" width="11.375" style="362" customWidth="1"/>
    <col min="3086" max="3087" width="11.875" style="362" customWidth="1"/>
    <col min="3088" max="3088" width="11.75" style="362" customWidth="1"/>
    <col min="3089" max="3089" width="11.375" style="362" customWidth="1"/>
    <col min="3090" max="3090" width="11.875" style="362" customWidth="1"/>
    <col min="3091" max="3091" width="11.375" style="362" customWidth="1"/>
    <col min="3092" max="3092" width="10.375" style="362" customWidth="1"/>
    <col min="3093" max="3093" width="12.875" style="362" customWidth="1"/>
    <col min="3094" max="3094" width="11.75" style="362" customWidth="1"/>
    <col min="3095" max="3095" width="11" style="362" customWidth="1"/>
    <col min="3096" max="3329" width="9" style="362"/>
    <col min="3330" max="3330" width="5.375" style="362" customWidth="1"/>
    <col min="3331" max="3331" width="13.125" style="362" customWidth="1"/>
    <col min="3332" max="3332" width="43.875" style="362" customWidth="1"/>
    <col min="3333" max="3333" width="11.625" style="362" customWidth="1"/>
    <col min="3334" max="3334" width="10.375" style="362" customWidth="1"/>
    <col min="3335" max="3335" width="11" style="362" customWidth="1"/>
    <col min="3336" max="3337" width="12.125" style="362" customWidth="1"/>
    <col min="3338" max="3338" width="12.875" style="362" customWidth="1"/>
    <col min="3339" max="3340" width="12.125" style="362" customWidth="1"/>
    <col min="3341" max="3341" width="11.375" style="362" customWidth="1"/>
    <col min="3342" max="3343" width="11.875" style="362" customWidth="1"/>
    <col min="3344" max="3344" width="11.75" style="362" customWidth="1"/>
    <col min="3345" max="3345" width="11.375" style="362" customWidth="1"/>
    <col min="3346" max="3346" width="11.875" style="362" customWidth="1"/>
    <col min="3347" max="3347" width="11.375" style="362" customWidth="1"/>
    <col min="3348" max="3348" width="10.375" style="362" customWidth="1"/>
    <col min="3349" max="3349" width="12.875" style="362" customWidth="1"/>
    <col min="3350" max="3350" width="11.75" style="362" customWidth="1"/>
    <col min="3351" max="3351" width="11" style="362" customWidth="1"/>
    <col min="3352" max="3585" width="9" style="362"/>
    <col min="3586" max="3586" width="5.375" style="362" customWidth="1"/>
    <col min="3587" max="3587" width="13.125" style="362" customWidth="1"/>
    <col min="3588" max="3588" width="43.875" style="362" customWidth="1"/>
    <col min="3589" max="3589" width="11.625" style="362" customWidth="1"/>
    <col min="3590" max="3590" width="10.375" style="362" customWidth="1"/>
    <col min="3591" max="3591" width="11" style="362" customWidth="1"/>
    <col min="3592" max="3593" width="12.125" style="362" customWidth="1"/>
    <col min="3594" max="3594" width="12.875" style="362" customWidth="1"/>
    <col min="3595" max="3596" width="12.125" style="362" customWidth="1"/>
    <col min="3597" max="3597" width="11.375" style="362" customWidth="1"/>
    <col min="3598" max="3599" width="11.875" style="362" customWidth="1"/>
    <col min="3600" max="3600" width="11.75" style="362" customWidth="1"/>
    <col min="3601" max="3601" width="11.375" style="362" customWidth="1"/>
    <col min="3602" max="3602" width="11.875" style="362" customWidth="1"/>
    <col min="3603" max="3603" width="11.375" style="362" customWidth="1"/>
    <col min="3604" max="3604" width="10.375" style="362" customWidth="1"/>
    <col min="3605" max="3605" width="12.875" style="362" customWidth="1"/>
    <col min="3606" max="3606" width="11.75" style="362" customWidth="1"/>
    <col min="3607" max="3607" width="11" style="362" customWidth="1"/>
    <col min="3608" max="3841" width="9" style="362"/>
    <col min="3842" max="3842" width="5.375" style="362" customWidth="1"/>
    <col min="3843" max="3843" width="13.125" style="362" customWidth="1"/>
    <col min="3844" max="3844" width="43.875" style="362" customWidth="1"/>
    <col min="3845" max="3845" width="11.625" style="362" customWidth="1"/>
    <col min="3846" max="3846" width="10.375" style="362" customWidth="1"/>
    <col min="3847" max="3847" width="11" style="362" customWidth="1"/>
    <col min="3848" max="3849" width="12.125" style="362" customWidth="1"/>
    <col min="3850" max="3850" width="12.875" style="362" customWidth="1"/>
    <col min="3851" max="3852" width="12.125" style="362" customWidth="1"/>
    <col min="3853" max="3853" width="11.375" style="362" customWidth="1"/>
    <col min="3854" max="3855" width="11.875" style="362" customWidth="1"/>
    <col min="3856" max="3856" width="11.75" style="362" customWidth="1"/>
    <col min="3857" max="3857" width="11.375" style="362" customWidth="1"/>
    <col min="3858" max="3858" width="11.875" style="362" customWidth="1"/>
    <col min="3859" max="3859" width="11.375" style="362" customWidth="1"/>
    <col min="3860" max="3860" width="10.375" style="362" customWidth="1"/>
    <col min="3861" max="3861" width="12.875" style="362" customWidth="1"/>
    <col min="3862" max="3862" width="11.75" style="362" customWidth="1"/>
    <col min="3863" max="3863" width="11" style="362" customWidth="1"/>
    <col min="3864" max="4097" width="9" style="362"/>
    <col min="4098" max="4098" width="5.375" style="362" customWidth="1"/>
    <col min="4099" max="4099" width="13.125" style="362" customWidth="1"/>
    <col min="4100" max="4100" width="43.875" style="362" customWidth="1"/>
    <col min="4101" max="4101" width="11.625" style="362" customWidth="1"/>
    <col min="4102" max="4102" width="10.375" style="362" customWidth="1"/>
    <col min="4103" max="4103" width="11" style="362" customWidth="1"/>
    <col min="4104" max="4105" width="12.125" style="362" customWidth="1"/>
    <col min="4106" max="4106" width="12.875" style="362" customWidth="1"/>
    <col min="4107" max="4108" width="12.125" style="362" customWidth="1"/>
    <col min="4109" max="4109" width="11.375" style="362" customWidth="1"/>
    <col min="4110" max="4111" width="11.875" style="362" customWidth="1"/>
    <col min="4112" max="4112" width="11.75" style="362" customWidth="1"/>
    <col min="4113" max="4113" width="11.375" style="362" customWidth="1"/>
    <col min="4114" max="4114" width="11.875" style="362" customWidth="1"/>
    <col min="4115" max="4115" width="11.375" style="362" customWidth="1"/>
    <col min="4116" max="4116" width="10.375" style="362" customWidth="1"/>
    <col min="4117" max="4117" width="12.875" style="362" customWidth="1"/>
    <col min="4118" max="4118" width="11.75" style="362" customWidth="1"/>
    <col min="4119" max="4119" width="11" style="362" customWidth="1"/>
    <col min="4120" max="4353" width="9" style="362"/>
    <col min="4354" max="4354" width="5.375" style="362" customWidth="1"/>
    <col min="4355" max="4355" width="13.125" style="362" customWidth="1"/>
    <col min="4356" max="4356" width="43.875" style="362" customWidth="1"/>
    <col min="4357" max="4357" width="11.625" style="362" customWidth="1"/>
    <col min="4358" max="4358" width="10.375" style="362" customWidth="1"/>
    <col min="4359" max="4359" width="11" style="362" customWidth="1"/>
    <col min="4360" max="4361" width="12.125" style="362" customWidth="1"/>
    <col min="4362" max="4362" width="12.875" style="362" customWidth="1"/>
    <col min="4363" max="4364" width="12.125" style="362" customWidth="1"/>
    <col min="4365" max="4365" width="11.375" style="362" customWidth="1"/>
    <col min="4366" max="4367" width="11.875" style="362" customWidth="1"/>
    <col min="4368" max="4368" width="11.75" style="362" customWidth="1"/>
    <col min="4369" max="4369" width="11.375" style="362" customWidth="1"/>
    <col min="4370" max="4370" width="11.875" style="362" customWidth="1"/>
    <col min="4371" max="4371" width="11.375" style="362" customWidth="1"/>
    <col min="4372" max="4372" width="10.375" style="362" customWidth="1"/>
    <col min="4373" max="4373" width="12.875" style="362" customWidth="1"/>
    <col min="4374" max="4374" width="11.75" style="362" customWidth="1"/>
    <col min="4375" max="4375" width="11" style="362" customWidth="1"/>
    <col min="4376" max="4609" width="9" style="362"/>
    <col min="4610" max="4610" width="5.375" style="362" customWidth="1"/>
    <col min="4611" max="4611" width="13.125" style="362" customWidth="1"/>
    <col min="4612" max="4612" width="43.875" style="362" customWidth="1"/>
    <col min="4613" max="4613" width="11.625" style="362" customWidth="1"/>
    <col min="4614" max="4614" width="10.375" style="362" customWidth="1"/>
    <col min="4615" max="4615" width="11" style="362" customWidth="1"/>
    <col min="4616" max="4617" width="12.125" style="362" customWidth="1"/>
    <col min="4618" max="4618" width="12.875" style="362" customWidth="1"/>
    <col min="4619" max="4620" width="12.125" style="362" customWidth="1"/>
    <col min="4621" max="4621" width="11.375" style="362" customWidth="1"/>
    <col min="4622" max="4623" width="11.875" style="362" customWidth="1"/>
    <col min="4624" max="4624" width="11.75" style="362" customWidth="1"/>
    <col min="4625" max="4625" width="11.375" style="362" customWidth="1"/>
    <col min="4626" max="4626" width="11.875" style="362" customWidth="1"/>
    <col min="4627" max="4627" width="11.375" style="362" customWidth="1"/>
    <col min="4628" max="4628" width="10.375" style="362" customWidth="1"/>
    <col min="4629" max="4629" width="12.875" style="362" customWidth="1"/>
    <col min="4630" max="4630" width="11.75" style="362" customWidth="1"/>
    <col min="4631" max="4631" width="11" style="362" customWidth="1"/>
    <col min="4632" max="4865" width="9" style="362"/>
    <col min="4866" max="4866" width="5.375" style="362" customWidth="1"/>
    <col min="4867" max="4867" width="13.125" style="362" customWidth="1"/>
    <col min="4868" max="4868" width="43.875" style="362" customWidth="1"/>
    <col min="4869" max="4869" width="11.625" style="362" customWidth="1"/>
    <col min="4870" max="4870" width="10.375" style="362" customWidth="1"/>
    <col min="4871" max="4871" width="11" style="362" customWidth="1"/>
    <col min="4872" max="4873" width="12.125" style="362" customWidth="1"/>
    <col min="4874" max="4874" width="12.875" style="362" customWidth="1"/>
    <col min="4875" max="4876" width="12.125" style="362" customWidth="1"/>
    <col min="4877" max="4877" width="11.375" style="362" customWidth="1"/>
    <col min="4878" max="4879" width="11.875" style="362" customWidth="1"/>
    <col min="4880" max="4880" width="11.75" style="362" customWidth="1"/>
    <col min="4881" max="4881" width="11.375" style="362" customWidth="1"/>
    <col min="4882" max="4882" width="11.875" style="362" customWidth="1"/>
    <col min="4883" max="4883" width="11.375" style="362" customWidth="1"/>
    <col min="4884" max="4884" width="10.375" style="362" customWidth="1"/>
    <col min="4885" max="4885" width="12.875" style="362" customWidth="1"/>
    <col min="4886" max="4886" width="11.75" style="362" customWidth="1"/>
    <col min="4887" max="4887" width="11" style="362" customWidth="1"/>
    <col min="4888" max="5121" width="9" style="362"/>
    <col min="5122" max="5122" width="5.375" style="362" customWidth="1"/>
    <col min="5123" max="5123" width="13.125" style="362" customWidth="1"/>
    <col min="5124" max="5124" width="43.875" style="362" customWidth="1"/>
    <col min="5125" max="5125" width="11.625" style="362" customWidth="1"/>
    <col min="5126" max="5126" width="10.375" style="362" customWidth="1"/>
    <col min="5127" max="5127" width="11" style="362" customWidth="1"/>
    <col min="5128" max="5129" width="12.125" style="362" customWidth="1"/>
    <col min="5130" max="5130" width="12.875" style="362" customWidth="1"/>
    <col min="5131" max="5132" width="12.125" style="362" customWidth="1"/>
    <col min="5133" max="5133" width="11.375" style="362" customWidth="1"/>
    <col min="5134" max="5135" width="11.875" style="362" customWidth="1"/>
    <col min="5136" max="5136" width="11.75" style="362" customWidth="1"/>
    <col min="5137" max="5137" width="11.375" style="362" customWidth="1"/>
    <col min="5138" max="5138" width="11.875" style="362" customWidth="1"/>
    <col min="5139" max="5139" width="11.375" style="362" customWidth="1"/>
    <col min="5140" max="5140" width="10.375" style="362" customWidth="1"/>
    <col min="5141" max="5141" width="12.875" style="362" customWidth="1"/>
    <col min="5142" max="5142" width="11.75" style="362" customWidth="1"/>
    <col min="5143" max="5143" width="11" style="362" customWidth="1"/>
    <col min="5144" max="5377" width="9" style="362"/>
    <col min="5378" max="5378" width="5.375" style="362" customWidth="1"/>
    <col min="5379" max="5379" width="13.125" style="362" customWidth="1"/>
    <col min="5380" max="5380" width="43.875" style="362" customWidth="1"/>
    <col min="5381" max="5381" width="11.625" style="362" customWidth="1"/>
    <col min="5382" max="5382" width="10.375" style="362" customWidth="1"/>
    <col min="5383" max="5383" width="11" style="362" customWidth="1"/>
    <col min="5384" max="5385" width="12.125" style="362" customWidth="1"/>
    <col min="5386" max="5386" width="12.875" style="362" customWidth="1"/>
    <col min="5387" max="5388" width="12.125" style="362" customWidth="1"/>
    <col min="5389" max="5389" width="11.375" style="362" customWidth="1"/>
    <col min="5390" max="5391" width="11.875" style="362" customWidth="1"/>
    <col min="5392" max="5392" width="11.75" style="362" customWidth="1"/>
    <col min="5393" max="5393" width="11.375" style="362" customWidth="1"/>
    <col min="5394" max="5394" width="11.875" style="362" customWidth="1"/>
    <col min="5395" max="5395" width="11.375" style="362" customWidth="1"/>
    <col min="5396" max="5396" width="10.375" style="362" customWidth="1"/>
    <col min="5397" max="5397" width="12.875" style="362" customWidth="1"/>
    <col min="5398" max="5398" width="11.75" style="362" customWidth="1"/>
    <col min="5399" max="5399" width="11" style="362" customWidth="1"/>
    <col min="5400" max="5633" width="9" style="362"/>
    <col min="5634" max="5634" width="5.375" style="362" customWidth="1"/>
    <col min="5635" max="5635" width="13.125" style="362" customWidth="1"/>
    <col min="5636" max="5636" width="43.875" style="362" customWidth="1"/>
    <col min="5637" max="5637" width="11.625" style="362" customWidth="1"/>
    <col min="5638" max="5638" width="10.375" style="362" customWidth="1"/>
    <col min="5639" max="5639" width="11" style="362" customWidth="1"/>
    <col min="5640" max="5641" width="12.125" style="362" customWidth="1"/>
    <col min="5642" max="5642" width="12.875" style="362" customWidth="1"/>
    <col min="5643" max="5644" width="12.125" style="362" customWidth="1"/>
    <col min="5645" max="5645" width="11.375" style="362" customWidth="1"/>
    <col min="5646" max="5647" width="11.875" style="362" customWidth="1"/>
    <col min="5648" max="5648" width="11.75" style="362" customWidth="1"/>
    <col min="5649" max="5649" width="11.375" style="362" customWidth="1"/>
    <col min="5650" max="5650" width="11.875" style="362" customWidth="1"/>
    <col min="5651" max="5651" width="11.375" style="362" customWidth="1"/>
    <col min="5652" max="5652" width="10.375" style="362" customWidth="1"/>
    <col min="5653" max="5653" width="12.875" style="362" customWidth="1"/>
    <col min="5654" max="5654" width="11.75" style="362" customWidth="1"/>
    <col min="5655" max="5655" width="11" style="362" customWidth="1"/>
    <col min="5656" max="5889" width="9" style="362"/>
    <col min="5890" max="5890" width="5.375" style="362" customWidth="1"/>
    <col min="5891" max="5891" width="13.125" style="362" customWidth="1"/>
    <col min="5892" max="5892" width="43.875" style="362" customWidth="1"/>
    <col min="5893" max="5893" width="11.625" style="362" customWidth="1"/>
    <col min="5894" max="5894" width="10.375" style="362" customWidth="1"/>
    <col min="5895" max="5895" width="11" style="362" customWidth="1"/>
    <col min="5896" max="5897" width="12.125" style="362" customWidth="1"/>
    <col min="5898" max="5898" width="12.875" style="362" customWidth="1"/>
    <col min="5899" max="5900" width="12.125" style="362" customWidth="1"/>
    <col min="5901" max="5901" width="11.375" style="362" customWidth="1"/>
    <col min="5902" max="5903" width="11.875" style="362" customWidth="1"/>
    <col min="5904" max="5904" width="11.75" style="362" customWidth="1"/>
    <col min="5905" max="5905" width="11.375" style="362" customWidth="1"/>
    <col min="5906" max="5906" width="11.875" style="362" customWidth="1"/>
    <col min="5907" max="5907" width="11.375" style="362" customWidth="1"/>
    <col min="5908" max="5908" width="10.375" style="362" customWidth="1"/>
    <col min="5909" max="5909" width="12.875" style="362" customWidth="1"/>
    <col min="5910" max="5910" width="11.75" style="362" customWidth="1"/>
    <col min="5911" max="5911" width="11" style="362" customWidth="1"/>
    <col min="5912" max="6145" width="9" style="362"/>
    <col min="6146" max="6146" width="5.375" style="362" customWidth="1"/>
    <col min="6147" max="6147" width="13.125" style="362" customWidth="1"/>
    <col min="6148" max="6148" width="43.875" style="362" customWidth="1"/>
    <col min="6149" max="6149" width="11.625" style="362" customWidth="1"/>
    <col min="6150" max="6150" width="10.375" style="362" customWidth="1"/>
    <col min="6151" max="6151" width="11" style="362" customWidth="1"/>
    <col min="6152" max="6153" width="12.125" style="362" customWidth="1"/>
    <col min="6154" max="6154" width="12.875" style="362" customWidth="1"/>
    <col min="6155" max="6156" width="12.125" style="362" customWidth="1"/>
    <col min="6157" max="6157" width="11.375" style="362" customWidth="1"/>
    <col min="6158" max="6159" width="11.875" style="362" customWidth="1"/>
    <col min="6160" max="6160" width="11.75" style="362" customWidth="1"/>
    <col min="6161" max="6161" width="11.375" style="362" customWidth="1"/>
    <col min="6162" max="6162" width="11.875" style="362" customWidth="1"/>
    <col min="6163" max="6163" width="11.375" style="362" customWidth="1"/>
    <col min="6164" max="6164" width="10.375" style="362" customWidth="1"/>
    <col min="6165" max="6165" width="12.875" style="362" customWidth="1"/>
    <col min="6166" max="6166" width="11.75" style="362" customWidth="1"/>
    <col min="6167" max="6167" width="11" style="362" customWidth="1"/>
    <col min="6168" max="6401" width="9" style="362"/>
    <col min="6402" max="6402" width="5.375" style="362" customWidth="1"/>
    <col min="6403" max="6403" width="13.125" style="362" customWidth="1"/>
    <col min="6404" max="6404" width="43.875" style="362" customWidth="1"/>
    <col min="6405" max="6405" width="11.625" style="362" customWidth="1"/>
    <col min="6406" max="6406" width="10.375" style="362" customWidth="1"/>
    <col min="6407" max="6407" width="11" style="362" customWidth="1"/>
    <col min="6408" max="6409" width="12.125" style="362" customWidth="1"/>
    <col min="6410" max="6410" width="12.875" style="362" customWidth="1"/>
    <col min="6411" max="6412" width="12.125" style="362" customWidth="1"/>
    <col min="6413" max="6413" width="11.375" style="362" customWidth="1"/>
    <col min="6414" max="6415" width="11.875" style="362" customWidth="1"/>
    <col min="6416" max="6416" width="11.75" style="362" customWidth="1"/>
    <col min="6417" max="6417" width="11.375" style="362" customWidth="1"/>
    <col min="6418" max="6418" width="11.875" style="362" customWidth="1"/>
    <col min="6419" max="6419" width="11.375" style="362" customWidth="1"/>
    <col min="6420" max="6420" width="10.375" style="362" customWidth="1"/>
    <col min="6421" max="6421" width="12.875" style="362" customWidth="1"/>
    <col min="6422" max="6422" width="11.75" style="362" customWidth="1"/>
    <col min="6423" max="6423" width="11" style="362" customWidth="1"/>
    <col min="6424" max="6657" width="9" style="362"/>
    <col min="6658" max="6658" width="5.375" style="362" customWidth="1"/>
    <col min="6659" max="6659" width="13.125" style="362" customWidth="1"/>
    <col min="6660" max="6660" width="43.875" style="362" customWidth="1"/>
    <col min="6661" max="6661" width="11.625" style="362" customWidth="1"/>
    <col min="6662" max="6662" width="10.375" style="362" customWidth="1"/>
    <col min="6663" max="6663" width="11" style="362" customWidth="1"/>
    <col min="6664" max="6665" width="12.125" style="362" customWidth="1"/>
    <col min="6666" max="6666" width="12.875" style="362" customWidth="1"/>
    <col min="6667" max="6668" width="12.125" style="362" customWidth="1"/>
    <col min="6669" max="6669" width="11.375" style="362" customWidth="1"/>
    <col min="6670" max="6671" width="11.875" style="362" customWidth="1"/>
    <col min="6672" max="6672" width="11.75" style="362" customWidth="1"/>
    <col min="6673" max="6673" width="11.375" style="362" customWidth="1"/>
    <col min="6674" max="6674" width="11.875" style="362" customWidth="1"/>
    <col min="6675" max="6675" width="11.375" style="362" customWidth="1"/>
    <col min="6676" max="6676" width="10.375" style="362" customWidth="1"/>
    <col min="6677" max="6677" width="12.875" style="362" customWidth="1"/>
    <col min="6678" max="6678" width="11.75" style="362" customWidth="1"/>
    <col min="6679" max="6679" width="11" style="362" customWidth="1"/>
    <col min="6680" max="6913" width="9" style="362"/>
    <col min="6914" max="6914" width="5.375" style="362" customWidth="1"/>
    <col min="6915" max="6915" width="13.125" style="362" customWidth="1"/>
    <col min="6916" max="6916" width="43.875" style="362" customWidth="1"/>
    <col min="6917" max="6917" width="11.625" style="362" customWidth="1"/>
    <col min="6918" max="6918" width="10.375" style="362" customWidth="1"/>
    <col min="6919" max="6919" width="11" style="362" customWidth="1"/>
    <col min="6920" max="6921" width="12.125" style="362" customWidth="1"/>
    <col min="6922" max="6922" width="12.875" style="362" customWidth="1"/>
    <col min="6923" max="6924" width="12.125" style="362" customWidth="1"/>
    <col min="6925" max="6925" width="11.375" style="362" customWidth="1"/>
    <col min="6926" max="6927" width="11.875" style="362" customWidth="1"/>
    <col min="6928" max="6928" width="11.75" style="362" customWidth="1"/>
    <col min="6929" max="6929" width="11.375" style="362" customWidth="1"/>
    <col min="6930" max="6930" width="11.875" style="362" customWidth="1"/>
    <col min="6931" max="6931" width="11.375" style="362" customWidth="1"/>
    <col min="6932" max="6932" width="10.375" style="362" customWidth="1"/>
    <col min="6933" max="6933" width="12.875" style="362" customWidth="1"/>
    <col min="6934" max="6934" width="11.75" style="362" customWidth="1"/>
    <col min="6935" max="6935" width="11" style="362" customWidth="1"/>
    <col min="6936" max="7169" width="9" style="362"/>
    <col min="7170" max="7170" width="5.375" style="362" customWidth="1"/>
    <col min="7171" max="7171" width="13.125" style="362" customWidth="1"/>
    <col min="7172" max="7172" width="43.875" style="362" customWidth="1"/>
    <col min="7173" max="7173" width="11.625" style="362" customWidth="1"/>
    <col min="7174" max="7174" width="10.375" style="362" customWidth="1"/>
    <col min="7175" max="7175" width="11" style="362" customWidth="1"/>
    <col min="7176" max="7177" width="12.125" style="362" customWidth="1"/>
    <col min="7178" max="7178" width="12.875" style="362" customWidth="1"/>
    <col min="7179" max="7180" width="12.125" style="362" customWidth="1"/>
    <col min="7181" max="7181" width="11.375" style="362" customWidth="1"/>
    <col min="7182" max="7183" width="11.875" style="362" customWidth="1"/>
    <col min="7184" max="7184" width="11.75" style="362" customWidth="1"/>
    <col min="7185" max="7185" width="11.375" style="362" customWidth="1"/>
    <col min="7186" max="7186" width="11.875" style="362" customWidth="1"/>
    <col min="7187" max="7187" width="11.375" style="362" customWidth="1"/>
    <col min="7188" max="7188" width="10.375" style="362" customWidth="1"/>
    <col min="7189" max="7189" width="12.875" style="362" customWidth="1"/>
    <col min="7190" max="7190" width="11.75" style="362" customWidth="1"/>
    <col min="7191" max="7191" width="11" style="362" customWidth="1"/>
    <col min="7192" max="7425" width="9" style="362"/>
    <col min="7426" max="7426" width="5.375" style="362" customWidth="1"/>
    <col min="7427" max="7427" width="13.125" style="362" customWidth="1"/>
    <col min="7428" max="7428" width="43.875" style="362" customWidth="1"/>
    <col min="7429" max="7429" width="11.625" style="362" customWidth="1"/>
    <col min="7430" max="7430" width="10.375" style="362" customWidth="1"/>
    <col min="7431" max="7431" width="11" style="362" customWidth="1"/>
    <col min="7432" max="7433" width="12.125" style="362" customWidth="1"/>
    <col min="7434" max="7434" width="12.875" style="362" customWidth="1"/>
    <col min="7435" max="7436" width="12.125" style="362" customWidth="1"/>
    <col min="7437" max="7437" width="11.375" style="362" customWidth="1"/>
    <col min="7438" max="7439" width="11.875" style="362" customWidth="1"/>
    <col min="7440" max="7440" width="11.75" style="362" customWidth="1"/>
    <col min="7441" max="7441" width="11.375" style="362" customWidth="1"/>
    <col min="7442" max="7442" width="11.875" style="362" customWidth="1"/>
    <col min="7443" max="7443" width="11.375" style="362" customWidth="1"/>
    <col min="7444" max="7444" width="10.375" style="362" customWidth="1"/>
    <col min="7445" max="7445" width="12.875" style="362" customWidth="1"/>
    <col min="7446" max="7446" width="11.75" style="362" customWidth="1"/>
    <col min="7447" max="7447" width="11" style="362" customWidth="1"/>
    <col min="7448" max="7681" width="9" style="362"/>
    <col min="7682" max="7682" width="5.375" style="362" customWidth="1"/>
    <col min="7683" max="7683" width="13.125" style="362" customWidth="1"/>
    <col min="7684" max="7684" width="43.875" style="362" customWidth="1"/>
    <col min="7685" max="7685" width="11.625" style="362" customWidth="1"/>
    <col min="7686" max="7686" width="10.375" style="362" customWidth="1"/>
    <col min="7687" max="7687" width="11" style="362" customWidth="1"/>
    <col min="7688" max="7689" width="12.125" style="362" customWidth="1"/>
    <col min="7690" max="7690" width="12.875" style="362" customWidth="1"/>
    <col min="7691" max="7692" width="12.125" style="362" customWidth="1"/>
    <col min="7693" max="7693" width="11.375" style="362" customWidth="1"/>
    <col min="7694" max="7695" width="11.875" style="362" customWidth="1"/>
    <col min="7696" max="7696" width="11.75" style="362" customWidth="1"/>
    <col min="7697" max="7697" width="11.375" style="362" customWidth="1"/>
    <col min="7698" max="7698" width="11.875" style="362" customWidth="1"/>
    <col min="7699" max="7699" width="11.375" style="362" customWidth="1"/>
    <col min="7700" max="7700" width="10.375" style="362" customWidth="1"/>
    <col min="7701" max="7701" width="12.875" style="362" customWidth="1"/>
    <col min="7702" max="7702" width="11.75" style="362" customWidth="1"/>
    <col min="7703" max="7703" width="11" style="362" customWidth="1"/>
    <col min="7704" max="7937" width="9" style="362"/>
    <col min="7938" max="7938" width="5.375" style="362" customWidth="1"/>
    <col min="7939" max="7939" width="13.125" style="362" customWidth="1"/>
    <col min="7940" max="7940" width="43.875" style="362" customWidth="1"/>
    <col min="7941" max="7941" width="11.625" style="362" customWidth="1"/>
    <col min="7942" max="7942" width="10.375" style="362" customWidth="1"/>
    <col min="7943" max="7943" width="11" style="362" customWidth="1"/>
    <col min="7944" max="7945" width="12.125" style="362" customWidth="1"/>
    <col min="7946" max="7946" width="12.875" style="362" customWidth="1"/>
    <col min="7947" max="7948" width="12.125" style="362" customWidth="1"/>
    <col min="7949" max="7949" width="11.375" style="362" customWidth="1"/>
    <col min="7950" max="7951" width="11.875" style="362" customWidth="1"/>
    <col min="7952" max="7952" width="11.75" style="362" customWidth="1"/>
    <col min="7953" max="7953" width="11.375" style="362" customWidth="1"/>
    <col min="7954" max="7954" width="11.875" style="362" customWidth="1"/>
    <col min="7955" max="7955" width="11.375" style="362" customWidth="1"/>
    <col min="7956" max="7956" width="10.375" style="362" customWidth="1"/>
    <col min="7957" max="7957" width="12.875" style="362" customWidth="1"/>
    <col min="7958" max="7958" width="11.75" style="362" customWidth="1"/>
    <col min="7959" max="7959" width="11" style="362" customWidth="1"/>
    <col min="7960" max="8193" width="9" style="362"/>
    <col min="8194" max="8194" width="5.375" style="362" customWidth="1"/>
    <col min="8195" max="8195" width="13.125" style="362" customWidth="1"/>
    <col min="8196" max="8196" width="43.875" style="362" customWidth="1"/>
    <col min="8197" max="8197" width="11.625" style="362" customWidth="1"/>
    <col min="8198" max="8198" width="10.375" style="362" customWidth="1"/>
    <col min="8199" max="8199" width="11" style="362" customWidth="1"/>
    <col min="8200" max="8201" width="12.125" style="362" customWidth="1"/>
    <col min="8202" max="8202" width="12.875" style="362" customWidth="1"/>
    <col min="8203" max="8204" width="12.125" style="362" customWidth="1"/>
    <col min="8205" max="8205" width="11.375" style="362" customWidth="1"/>
    <col min="8206" max="8207" width="11.875" style="362" customWidth="1"/>
    <col min="8208" max="8208" width="11.75" style="362" customWidth="1"/>
    <col min="8209" max="8209" width="11.375" style="362" customWidth="1"/>
    <col min="8210" max="8210" width="11.875" style="362" customWidth="1"/>
    <col min="8211" max="8211" width="11.375" style="362" customWidth="1"/>
    <col min="8212" max="8212" width="10.375" style="362" customWidth="1"/>
    <col min="8213" max="8213" width="12.875" style="362" customWidth="1"/>
    <col min="8214" max="8214" width="11.75" style="362" customWidth="1"/>
    <col min="8215" max="8215" width="11" style="362" customWidth="1"/>
    <col min="8216" max="8449" width="9" style="362"/>
    <col min="8450" max="8450" width="5.375" style="362" customWidth="1"/>
    <col min="8451" max="8451" width="13.125" style="362" customWidth="1"/>
    <col min="8452" max="8452" width="43.875" style="362" customWidth="1"/>
    <col min="8453" max="8453" width="11.625" style="362" customWidth="1"/>
    <col min="8454" max="8454" width="10.375" style="362" customWidth="1"/>
    <col min="8455" max="8455" width="11" style="362" customWidth="1"/>
    <col min="8456" max="8457" width="12.125" style="362" customWidth="1"/>
    <col min="8458" max="8458" width="12.875" style="362" customWidth="1"/>
    <col min="8459" max="8460" width="12.125" style="362" customWidth="1"/>
    <col min="8461" max="8461" width="11.375" style="362" customWidth="1"/>
    <col min="8462" max="8463" width="11.875" style="362" customWidth="1"/>
    <col min="8464" max="8464" width="11.75" style="362" customWidth="1"/>
    <col min="8465" max="8465" width="11.375" style="362" customWidth="1"/>
    <col min="8466" max="8466" width="11.875" style="362" customWidth="1"/>
    <col min="8467" max="8467" width="11.375" style="362" customWidth="1"/>
    <col min="8468" max="8468" width="10.375" style="362" customWidth="1"/>
    <col min="8469" max="8469" width="12.875" style="362" customWidth="1"/>
    <col min="8470" max="8470" width="11.75" style="362" customWidth="1"/>
    <col min="8471" max="8471" width="11" style="362" customWidth="1"/>
    <col min="8472" max="8705" width="9" style="362"/>
    <col min="8706" max="8706" width="5.375" style="362" customWidth="1"/>
    <col min="8707" max="8707" width="13.125" style="362" customWidth="1"/>
    <col min="8708" max="8708" width="43.875" style="362" customWidth="1"/>
    <col min="8709" max="8709" width="11.625" style="362" customWidth="1"/>
    <col min="8710" max="8710" width="10.375" style="362" customWidth="1"/>
    <col min="8711" max="8711" width="11" style="362" customWidth="1"/>
    <col min="8712" max="8713" width="12.125" style="362" customWidth="1"/>
    <col min="8714" max="8714" width="12.875" style="362" customWidth="1"/>
    <col min="8715" max="8716" width="12.125" style="362" customWidth="1"/>
    <col min="8717" max="8717" width="11.375" style="362" customWidth="1"/>
    <col min="8718" max="8719" width="11.875" style="362" customWidth="1"/>
    <col min="8720" max="8720" width="11.75" style="362" customWidth="1"/>
    <col min="8721" max="8721" width="11.375" style="362" customWidth="1"/>
    <col min="8722" max="8722" width="11.875" style="362" customWidth="1"/>
    <col min="8723" max="8723" width="11.375" style="362" customWidth="1"/>
    <col min="8724" max="8724" width="10.375" style="362" customWidth="1"/>
    <col min="8725" max="8725" width="12.875" style="362" customWidth="1"/>
    <col min="8726" max="8726" width="11.75" style="362" customWidth="1"/>
    <col min="8727" max="8727" width="11" style="362" customWidth="1"/>
    <col min="8728" max="8961" width="9" style="362"/>
    <col min="8962" max="8962" width="5.375" style="362" customWidth="1"/>
    <col min="8963" max="8963" width="13.125" style="362" customWidth="1"/>
    <col min="8964" max="8964" width="43.875" style="362" customWidth="1"/>
    <col min="8965" max="8965" width="11.625" style="362" customWidth="1"/>
    <col min="8966" max="8966" width="10.375" style="362" customWidth="1"/>
    <col min="8967" max="8967" width="11" style="362" customWidth="1"/>
    <col min="8968" max="8969" width="12.125" style="362" customWidth="1"/>
    <col min="8970" max="8970" width="12.875" style="362" customWidth="1"/>
    <col min="8971" max="8972" width="12.125" style="362" customWidth="1"/>
    <col min="8973" max="8973" width="11.375" style="362" customWidth="1"/>
    <col min="8974" max="8975" width="11.875" style="362" customWidth="1"/>
    <col min="8976" max="8976" width="11.75" style="362" customWidth="1"/>
    <col min="8977" max="8977" width="11.375" style="362" customWidth="1"/>
    <col min="8978" max="8978" width="11.875" style="362" customWidth="1"/>
    <col min="8979" max="8979" width="11.375" style="362" customWidth="1"/>
    <col min="8980" max="8980" width="10.375" style="362" customWidth="1"/>
    <col min="8981" max="8981" width="12.875" style="362" customWidth="1"/>
    <col min="8982" max="8982" width="11.75" style="362" customWidth="1"/>
    <col min="8983" max="8983" width="11" style="362" customWidth="1"/>
    <col min="8984" max="9217" width="9" style="362"/>
    <col min="9218" max="9218" width="5.375" style="362" customWidth="1"/>
    <col min="9219" max="9219" width="13.125" style="362" customWidth="1"/>
    <col min="9220" max="9220" width="43.875" style="362" customWidth="1"/>
    <col min="9221" max="9221" width="11.625" style="362" customWidth="1"/>
    <col min="9222" max="9222" width="10.375" style="362" customWidth="1"/>
    <col min="9223" max="9223" width="11" style="362" customWidth="1"/>
    <col min="9224" max="9225" width="12.125" style="362" customWidth="1"/>
    <col min="9226" max="9226" width="12.875" style="362" customWidth="1"/>
    <col min="9227" max="9228" width="12.125" style="362" customWidth="1"/>
    <col min="9229" max="9229" width="11.375" style="362" customWidth="1"/>
    <col min="9230" max="9231" width="11.875" style="362" customWidth="1"/>
    <col min="9232" max="9232" width="11.75" style="362" customWidth="1"/>
    <col min="9233" max="9233" width="11.375" style="362" customWidth="1"/>
    <col min="9234" max="9234" width="11.875" style="362" customWidth="1"/>
    <col min="9235" max="9235" width="11.375" style="362" customWidth="1"/>
    <col min="9236" max="9236" width="10.375" style="362" customWidth="1"/>
    <col min="9237" max="9237" width="12.875" style="362" customWidth="1"/>
    <col min="9238" max="9238" width="11.75" style="362" customWidth="1"/>
    <col min="9239" max="9239" width="11" style="362" customWidth="1"/>
    <col min="9240" max="9473" width="9" style="362"/>
    <col min="9474" max="9474" width="5.375" style="362" customWidth="1"/>
    <col min="9475" max="9475" width="13.125" style="362" customWidth="1"/>
    <col min="9476" max="9476" width="43.875" style="362" customWidth="1"/>
    <col min="9477" max="9477" width="11.625" style="362" customWidth="1"/>
    <col min="9478" max="9478" width="10.375" style="362" customWidth="1"/>
    <col min="9479" max="9479" width="11" style="362" customWidth="1"/>
    <col min="9480" max="9481" width="12.125" style="362" customWidth="1"/>
    <col min="9482" max="9482" width="12.875" style="362" customWidth="1"/>
    <col min="9483" max="9484" width="12.125" style="362" customWidth="1"/>
    <col min="9485" max="9485" width="11.375" style="362" customWidth="1"/>
    <col min="9486" max="9487" width="11.875" style="362" customWidth="1"/>
    <col min="9488" max="9488" width="11.75" style="362" customWidth="1"/>
    <col min="9489" max="9489" width="11.375" style="362" customWidth="1"/>
    <col min="9490" max="9490" width="11.875" style="362" customWidth="1"/>
    <col min="9491" max="9491" width="11.375" style="362" customWidth="1"/>
    <col min="9492" max="9492" width="10.375" style="362" customWidth="1"/>
    <col min="9493" max="9493" width="12.875" style="362" customWidth="1"/>
    <col min="9494" max="9494" width="11.75" style="362" customWidth="1"/>
    <col min="9495" max="9495" width="11" style="362" customWidth="1"/>
    <col min="9496" max="9729" width="9" style="362"/>
    <col min="9730" max="9730" width="5.375" style="362" customWidth="1"/>
    <col min="9731" max="9731" width="13.125" style="362" customWidth="1"/>
    <col min="9732" max="9732" width="43.875" style="362" customWidth="1"/>
    <col min="9733" max="9733" width="11.625" style="362" customWidth="1"/>
    <col min="9734" max="9734" width="10.375" style="362" customWidth="1"/>
    <col min="9735" max="9735" width="11" style="362" customWidth="1"/>
    <col min="9736" max="9737" width="12.125" style="362" customWidth="1"/>
    <col min="9738" max="9738" width="12.875" style="362" customWidth="1"/>
    <col min="9739" max="9740" width="12.125" style="362" customWidth="1"/>
    <col min="9741" max="9741" width="11.375" style="362" customWidth="1"/>
    <col min="9742" max="9743" width="11.875" style="362" customWidth="1"/>
    <col min="9744" max="9744" width="11.75" style="362" customWidth="1"/>
    <col min="9745" max="9745" width="11.375" style="362" customWidth="1"/>
    <col min="9746" max="9746" width="11.875" style="362" customWidth="1"/>
    <col min="9747" max="9747" width="11.375" style="362" customWidth="1"/>
    <col min="9748" max="9748" width="10.375" style="362" customWidth="1"/>
    <col min="9749" max="9749" width="12.875" style="362" customWidth="1"/>
    <col min="9750" max="9750" width="11.75" style="362" customWidth="1"/>
    <col min="9751" max="9751" width="11" style="362" customWidth="1"/>
    <col min="9752" max="9985" width="9" style="362"/>
    <col min="9986" max="9986" width="5.375" style="362" customWidth="1"/>
    <col min="9987" max="9987" width="13.125" style="362" customWidth="1"/>
    <col min="9988" max="9988" width="43.875" style="362" customWidth="1"/>
    <col min="9989" max="9989" width="11.625" style="362" customWidth="1"/>
    <col min="9990" max="9990" width="10.375" style="362" customWidth="1"/>
    <col min="9991" max="9991" width="11" style="362" customWidth="1"/>
    <col min="9992" max="9993" width="12.125" style="362" customWidth="1"/>
    <col min="9994" max="9994" width="12.875" style="362" customWidth="1"/>
    <col min="9995" max="9996" width="12.125" style="362" customWidth="1"/>
    <col min="9997" max="9997" width="11.375" style="362" customWidth="1"/>
    <col min="9998" max="9999" width="11.875" style="362" customWidth="1"/>
    <col min="10000" max="10000" width="11.75" style="362" customWidth="1"/>
    <col min="10001" max="10001" width="11.375" style="362" customWidth="1"/>
    <col min="10002" max="10002" width="11.875" style="362" customWidth="1"/>
    <col min="10003" max="10003" width="11.375" style="362" customWidth="1"/>
    <col min="10004" max="10004" width="10.375" style="362" customWidth="1"/>
    <col min="10005" max="10005" width="12.875" style="362" customWidth="1"/>
    <col min="10006" max="10006" width="11.75" style="362" customWidth="1"/>
    <col min="10007" max="10007" width="11" style="362" customWidth="1"/>
    <col min="10008" max="10241" width="9" style="362"/>
    <col min="10242" max="10242" width="5.375" style="362" customWidth="1"/>
    <col min="10243" max="10243" width="13.125" style="362" customWidth="1"/>
    <col min="10244" max="10244" width="43.875" style="362" customWidth="1"/>
    <col min="10245" max="10245" width="11.625" style="362" customWidth="1"/>
    <col min="10246" max="10246" width="10.375" style="362" customWidth="1"/>
    <col min="10247" max="10247" width="11" style="362" customWidth="1"/>
    <col min="10248" max="10249" width="12.125" style="362" customWidth="1"/>
    <col min="10250" max="10250" width="12.875" style="362" customWidth="1"/>
    <col min="10251" max="10252" width="12.125" style="362" customWidth="1"/>
    <col min="10253" max="10253" width="11.375" style="362" customWidth="1"/>
    <col min="10254" max="10255" width="11.875" style="362" customWidth="1"/>
    <col min="10256" max="10256" width="11.75" style="362" customWidth="1"/>
    <col min="10257" max="10257" width="11.375" style="362" customWidth="1"/>
    <col min="10258" max="10258" width="11.875" style="362" customWidth="1"/>
    <col min="10259" max="10259" width="11.375" style="362" customWidth="1"/>
    <col min="10260" max="10260" width="10.375" style="362" customWidth="1"/>
    <col min="10261" max="10261" width="12.875" style="362" customWidth="1"/>
    <col min="10262" max="10262" width="11.75" style="362" customWidth="1"/>
    <col min="10263" max="10263" width="11" style="362" customWidth="1"/>
    <col min="10264" max="10497" width="9" style="362"/>
    <col min="10498" max="10498" width="5.375" style="362" customWidth="1"/>
    <col min="10499" max="10499" width="13.125" style="362" customWidth="1"/>
    <col min="10500" max="10500" width="43.875" style="362" customWidth="1"/>
    <col min="10501" max="10501" width="11.625" style="362" customWidth="1"/>
    <col min="10502" max="10502" width="10.375" style="362" customWidth="1"/>
    <col min="10503" max="10503" width="11" style="362" customWidth="1"/>
    <col min="10504" max="10505" width="12.125" style="362" customWidth="1"/>
    <col min="10506" max="10506" width="12.875" style="362" customWidth="1"/>
    <col min="10507" max="10508" width="12.125" style="362" customWidth="1"/>
    <col min="10509" max="10509" width="11.375" style="362" customWidth="1"/>
    <col min="10510" max="10511" width="11.875" style="362" customWidth="1"/>
    <col min="10512" max="10512" width="11.75" style="362" customWidth="1"/>
    <col min="10513" max="10513" width="11.375" style="362" customWidth="1"/>
    <col min="10514" max="10514" width="11.875" style="362" customWidth="1"/>
    <col min="10515" max="10515" width="11.375" style="362" customWidth="1"/>
    <col min="10516" max="10516" width="10.375" style="362" customWidth="1"/>
    <col min="10517" max="10517" width="12.875" style="362" customWidth="1"/>
    <col min="10518" max="10518" width="11.75" style="362" customWidth="1"/>
    <col min="10519" max="10519" width="11" style="362" customWidth="1"/>
    <col min="10520" max="10753" width="9" style="362"/>
    <col min="10754" max="10754" width="5.375" style="362" customWidth="1"/>
    <col min="10755" max="10755" width="13.125" style="362" customWidth="1"/>
    <col min="10756" max="10756" width="43.875" style="362" customWidth="1"/>
    <col min="10757" max="10757" width="11.625" style="362" customWidth="1"/>
    <col min="10758" max="10758" width="10.375" style="362" customWidth="1"/>
    <col min="10759" max="10759" width="11" style="362" customWidth="1"/>
    <col min="10760" max="10761" width="12.125" style="362" customWidth="1"/>
    <col min="10762" max="10762" width="12.875" style="362" customWidth="1"/>
    <col min="10763" max="10764" width="12.125" style="362" customWidth="1"/>
    <col min="10765" max="10765" width="11.375" style="362" customWidth="1"/>
    <col min="10766" max="10767" width="11.875" style="362" customWidth="1"/>
    <col min="10768" max="10768" width="11.75" style="362" customWidth="1"/>
    <col min="10769" max="10769" width="11.375" style="362" customWidth="1"/>
    <col min="10770" max="10770" width="11.875" style="362" customWidth="1"/>
    <col min="10771" max="10771" width="11.375" style="362" customWidth="1"/>
    <col min="10772" max="10772" width="10.375" style="362" customWidth="1"/>
    <col min="10773" max="10773" width="12.875" style="362" customWidth="1"/>
    <col min="10774" max="10774" width="11.75" style="362" customWidth="1"/>
    <col min="10775" max="10775" width="11" style="362" customWidth="1"/>
    <col min="10776" max="11009" width="9" style="362"/>
    <col min="11010" max="11010" width="5.375" style="362" customWidth="1"/>
    <col min="11011" max="11011" width="13.125" style="362" customWidth="1"/>
    <col min="11012" max="11012" width="43.875" style="362" customWidth="1"/>
    <col min="11013" max="11013" width="11.625" style="362" customWidth="1"/>
    <col min="11014" max="11014" width="10.375" style="362" customWidth="1"/>
    <col min="11015" max="11015" width="11" style="362" customWidth="1"/>
    <col min="11016" max="11017" width="12.125" style="362" customWidth="1"/>
    <col min="11018" max="11018" width="12.875" style="362" customWidth="1"/>
    <col min="11019" max="11020" width="12.125" style="362" customWidth="1"/>
    <col min="11021" max="11021" width="11.375" style="362" customWidth="1"/>
    <col min="11022" max="11023" width="11.875" style="362" customWidth="1"/>
    <col min="11024" max="11024" width="11.75" style="362" customWidth="1"/>
    <col min="11025" max="11025" width="11.375" style="362" customWidth="1"/>
    <col min="11026" max="11026" width="11.875" style="362" customWidth="1"/>
    <col min="11027" max="11027" width="11.375" style="362" customWidth="1"/>
    <col min="11028" max="11028" width="10.375" style="362" customWidth="1"/>
    <col min="11029" max="11029" width="12.875" style="362" customWidth="1"/>
    <col min="11030" max="11030" width="11.75" style="362" customWidth="1"/>
    <col min="11031" max="11031" width="11" style="362" customWidth="1"/>
    <col min="11032" max="11265" width="9" style="362"/>
    <col min="11266" max="11266" width="5.375" style="362" customWidth="1"/>
    <col min="11267" max="11267" width="13.125" style="362" customWidth="1"/>
    <col min="11268" max="11268" width="43.875" style="362" customWidth="1"/>
    <col min="11269" max="11269" width="11.625" style="362" customWidth="1"/>
    <col min="11270" max="11270" width="10.375" style="362" customWidth="1"/>
    <col min="11271" max="11271" width="11" style="362" customWidth="1"/>
    <col min="11272" max="11273" width="12.125" style="362" customWidth="1"/>
    <col min="11274" max="11274" width="12.875" style="362" customWidth="1"/>
    <col min="11275" max="11276" width="12.125" style="362" customWidth="1"/>
    <col min="11277" max="11277" width="11.375" style="362" customWidth="1"/>
    <col min="11278" max="11279" width="11.875" style="362" customWidth="1"/>
    <col min="11280" max="11280" width="11.75" style="362" customWidth="1"/>
    <col min="11281" max="11281" width="11.375" style="362" customWidth="1"/>
    <col min="11282" max="11282" width="11.875" style="362" customWidth="1"/>
    <col min="11283" max="11283" width="11.375" style="362" customWidth="1"/>
    <col min="11284" max="11284" width="10.375" style="362" customWidth="1"/>
    <col min="11285" max="11285" width="12.875" style="362" customWidth="1"/>
    <col min="11286" max="11286" width="11.75" style="362" customWidth="1"/>
    <col min="11287" max="11287" width="11" style="362" customWidth="1"/>
    <col min="11288" max="11521" width="9" style="362"/>
    <col min="11522" max="11522" width="5.375" style="362" customWidth="1"/>
    <col min="11523" max="11523" width="13.125" style="362" customWidth="1"/>
    <col min="11524" max="11524" width="43.875" style="362" customWidth="1"/>
    <col min="11525" max="11525" width="11.625" style="362" customWidth="1"/>
    <col min="11526" max="11526" width="10.375" style="362" customWidth="1"/>
    <col min="11527" max="11527" width="11" style="362" customWidth="1"/>
    <col min="11528" max="11529" width="12.125" style="362" customWidth="1"/>
    <col min="11530" max="11530" width="12.875" style="362" customWidth="1"/>
    <col min="11531" max="11532" width="12.125" style="362" customWidth="1"/>
    <col min="11533" max="11533" width="11.375" style="362" customWidth="1"/>
    <col min="11534" max="11535" width="11.875" style="362" customWidth="1"/>
    <col min="11536" max="11536" width="11.75" style="362" customWidth="1"/>
    <col min="11537" max="11537" width="11.375" style="362" customWidth="1"/>
    <col min="11538" max="11538" width="11.875" style="362" customWidth="1"/>
    <col min="11539" max="11539" width="11.375" style="362" customWidth="1"/>
    <col min="11540" max="11540" width="10.375" style="362" customWidth="1"/>
    <col min="11541" max="11541" width="12.875" style="362" customWidth="1"/>
    <col min="11542" max="11542" width="11.75" style="362" customWidth="1"/>
    <col min="11543" max="11543" width="11" style="362" customWidth="1"/>
    <col min="11544" max="11777" width="9" style="362"/>
    <col min="11778" max="11778" width="5.375" style="362" customWidth="1"/>
    <col min="11779" max="11779" width="13.125" style="362" customWidth="1"/>
    <col min="11780" max="11780" width="43.875" style="362" customWidth="1"/>
    <col min="11781" max="11781" width="11.625" style="362" customWidth="1"/>
    <col min="11782" max="11782" width="10.375" style="362" customWidth="1"/>
    <col min="11783" max="11783" width="11" style="362" customWidth="1"/>
    <col min="11784" max="11785" width="12.125" style="362" customWidth="1"/>
    <col min="11786" max="11786" width="12.875" style="362" customWidth="1"/>
    <col min="11787" max="11788" width="12.125" style="362" customWidth="1"/>
    <col min="11789" max="11789" width="11.375" style="362" customWidth="1"/>
    <col min="11790" max="11791" width="11.875" style="362" customWidth="1"/>
    <col min="11792" max="11792" width="11.75" style="362" customWidth="1"/>
    <col min="11793" max="11793" width="11.375" style="362" customWidth="1"/>
    <col min="11794" max="11794" width="11.875" style="362" customWidth="1"/>
    <col min="11795" max="11795" width="11.375" style="362" customWidth="1"/>
    <col min="11796" max="11796" width="10.375" style="362" customWidth="1"/>
    <col min="11797" max="11797" width="12.875" style="362" customWidth="1"/>
    <col min="11798" max="11798" width="11.75" style="362" customWidth="1"/>
    <col min="11799" max="11799" width="11" style="362" customWidth="1"/>
    <col min="11800" max="12033" width="9" style="362"/>
    <col min="12034" max="12034" width="5.375" style="362" customWidth="1"/>
    <col min="12035" max="12035" width="13.125" style="362" customWidth="1"/>
    <col min="12036" max="12036" width="43.875" style="362" customWidth="1"/>
    <col min="12037" max="12037" width="11.625" style="362" customWidth="1"/>
    <col min="12038" max="12038" width="10.375" style="362" customWidth="1"/>
    <col min="12039" max="12039" width="11" style="362" customWidth="1"/>
    <col min="12040" max="12041" width="12.125" style="362" customWidth="1"/>
    <col min="12042" max="12042" width="12.875" style="362" customWidth="1"/>
    <col min="12043" max="12044" width="12.125" style="362" customWidth="1"/>
    <col min="12045" max="12045" width="11.375" style="362" customWidth="1"/>
    <col min="12046" max="12047" width="11.875" style="362" customWidth="1"/>
    <col min="12048" max="12048" width="11.75" style="362" customWidth="1"/>
    <col min="12049" max="12049" width="11.375" style="362" customWidth="1"/>
    <col min="12050" max="12050" width="11.875" style="362" customWidth="1"/>
    <col min="12051" max="12051" width="11.375" style="362" customWidth="1"/>
    <col min="12052" max="12052" width="10.375" style="362" customWidth="1"/>
    <col min="12053" max="12053" width="12.875" style="362" customWidth="1"/>
    <col min="12054" max="12054" width="11.75" style="362" customWidth="1"/>
    <col min="12055" max="12055" width="11" style="362" customWidth="1"/>
    <col min="12056" max="12289" width="9" style="362"/>
    <col min="12290" max="12290" width="5.375" style="362" customWidth="1"/>
    <col min="12291" max="12291" width="13.125" style="362" customWidth="1"/>
    <col min="12292" max="12292" width="43.875" style="362" customWidth="1"/>
    <col min="12293" max="12293" width="11.625" style="362" customWidth="1"/>
    <col min="12294" max="12294" width="10.375" style="362" customWidth="1"/>
    <col min="12295" max="12295" width="11" style="362" customWidth="1"/>
    <col min="12296" max="12297" width="12.125" style="362" customWidth="1"/>
    <col min="12298" max="12298" width="12.875" style="362" customWidth="1"/>
    <col min="12299" max="12300" width="12.125" style="362" customWidth="1"/>
    <col min="12301" max="12301" width="11.375" style="362" customWidth="1"/>
    <col min="12302" max="12303" width="11.875" style="362" customWidth="1"/>
    <col min="12304" max="12304" width="11.75" style="362" customWidth="1"/>
    <col min="12305" max="12305" width="11.375" style="362" customWidth="1"/>
    <col min="12306" max="12306" width="11.875" style="362" customWidth="1"/>
    <col min="12307" max="12307" width="11.375" style="362" customWidth="1"/>
    <col min="12308" max="12308" width="10.375" style="362" customWidth="1"/>
    <col min="12309" max="12309" width="12.875" style="362" customWidth="1"/>
    <col min="12310" max="12310" width="11.75" style="362" customWidth="1"/>
    <col min="12311" max="12311" width="11" style="362" customWidth="1"/>
    <col min="12312" max="12545" width="9" style="362"/>
    <col min="12546" max="12546" width="5.375" style="362" customWidth="1"/>
    <col min="12547" max="12547" width="13.125" style="362" customWidth="1"/>
    <col min="12548" max="12548" width="43.875" style="362" customWidth="1"/>
    <col min="12549" max="12549" width="11.625" style="362" customWidth="1"/>
    <col min="12550" max="12550" width="10.375" style="362" customWidth="1"/>
    <col min="12551" max="12551" width="11" style="362" customWidth="1"/>
    <col min="12552" max="12553" width="12.125" style="362" customWidth="1"/>
    <col min="12554" max="12554" width="12.875" style="362" customWidth="1"/>
    <col min="12555" max="12556" width="12.125" style="362" customWidth="1"/>
    <col min="12557" max="12557" width="11.375" style="362" customWidth="1"/>
    <col min="12558" max="12559" width="11.875" style="362" customWidth="1"/>
    <col min="12560" max="12560" width="11.75" style="362" customWidth="1"/>
    <col min="12561" max="12561" width="11.375" style="362" customWidth="1"/>
    <col min="12562" max="12562" width="11.875" style="362" customWidth="1"/>
    <col min="12563" max="12563" width="11.375" style="362" customWidth="1"/>
    <col min="12564" max="12564" width="10.375" style="362" customWidth="1"/>
    <col min="12565" max="12565" width="12.875" style="362" customWidth="1"/>
    <col min="12566" max="12566" width="11.75" style="362" customWidth="1"/>
    <col min="12567" max="12567" width="11" style="362" customWidth="1"/>
    <col min="12568" max="12801" width="9" style="362"/>
    <col min="12802" max="12802" width="5.375" style="362" customWidth="1"/>
    <col min="12803" max="12803" width="13.125" style="362" customWidth="1"/>
    <col min="12804" max="12804" width="43.875" style="362" customWidth="1"/>
    <col min="12805" max="12805" width="11.625" style="362" customWidth="1"/>
    <col min="12806" max="12806" width="10.375" style="362" customWidth="1"/>
    <col min="12807" max="12807" width="11" style="362" customWidth="1"/>
    <col min="12808" max="12809" width="12.125" style="362" customWidth="1"/>
    <col min="12810" max="12810" width="12.875" style="362" customWidth="1"/>
    <col min="12811" max="12812" width="12.125" style="362" customWidth="1"/>
    <col min="12813" max="12813" width="11.375" style="362" customWidth="1"/>
    <col min="12814" max="12815" width="11.875" style="362" customWidth="1"/>
    <col min="12816" max="12816" width="11.75" style="362" customWidth="1"/>
    <col min="12817" max="12817" width="11.375" style="362" customWidth="1"/>
    <col min="12818" max="12818" width="11.875" style="362" customWidth="1"/>
    <col min="12819" max="12819" width="11.375" style="362" customWidth="1"/>
    <col min="12820" max="12820" width="10.375" style="362" customWidth="1"/>
    <col min="12821" max="12821" width="12.875" style="362" customWidth="1"/>
    <col min="12822" max="12822" width="11.75" style="362" customWidth="1"/>
    <col min="12823" max="12823" width="11" style="362" customWidth="1"/>
    <col min="12824" max="13057" width="9" style="362"/>
    <col min="13058" max="13058" width="5.375" style="362" customWidth="1"/>
    <col min="13059" max="13059" width="13.125" style="362" customWidth="1"/>
    <col min="13060" max="13060" width="43.875" style="362" customWidth="1"/>
    <col min="13061" max="13061" width="11.625" style="362" customWidth="1"/>
    <col min="13062" max="13062" width="10.375" style="362" customWidth="1"/>
    <col min="13063" max="13063" width="11" style="362" customWidth="1"/>
    <col min="13064" max="13065" width="12.125" style="362" customWidth="1"/>
    <col min="13066" max="13066" width="12.875" style="362" customWidth="1"/>
    <col min="13067" max="13068" width="12.125" style="362" customWidth="1"/>
    <col min="13069" max="13069" width="11.375" style="362" customWidth="1"/>
    <col min="13070" max="13071" width="11.875" style="362" customWidth="1"/>
    <col min="13072" max="13072" width="11.75" style="362" customWidth="1"/>
    <col min="13073" max="13073" width="11.375" style="362" customWidth="1"/>
    <col min="13074" max="13074" width="11.875" style="362" customWidth="1"/>
    <col min="13075" max="13075" width="11.375" style="362" customWidth="1"/>
    <col min="13076" max="13076" width="10.375" style="362" customWidth="1"/>
    <col min="13077" max="13077" width="12.875" style="362" customWidth="1"/>
    <col min="13078" max="13078" width="11.75" style="362" customWidth="1"/>
    <col min="13079" max="13079" width="11" style="362" customWidth="1"/>
    <col min="13080" max="13313" width="9" style="362"/>
    <col min="13314" max="13314" width="5.375" style="362" customWidth="1"/>
    <col min="13315" max="13315" width="13.125" style="362" customWidth="1"/>
    <col min="13316" max="13316" width="43.875" style="362" customWidth="1"/>
    <col min="13317" max="13317" width="11.625" style="362" customWidth="1"/>
    <col min="13318" max="13318" width="10.375" style="362" customWidth="1"/>
    <col min="13319" max="13319" width="11" style="362" customWidth="1"/>
    <col min="13320" max="13321" width="12.125" style="362" customWidth="1"/>
    <col min="13322" max="13322" width="12.875" style="362" customWidth="1"/>
    <col min="13323" max="13324" width="12.125" style="362" customWidth="1"/>
    <col min="13325" max="13325" width="11.375" style="362" customWidth="1"/>
    <col min="13326" max="13327" width="11.875" style="362" customWidth="1"/>
    <col min="13328" max="13328" width="11.75" style="362" customWidth="1"/>
    <col min="13329" max="13329" width="11.375" style="362" customWidth="1"/>
    <col min="13330" max="13330" width="11.875" style="362" customWidth="1"/>
    <col min="13331" max="13331" width="11.375" style="362" customWidth="1"/>
    <col min="13332" max="13332" width="10.375" style="362" customWidth="1"/>
    <col min="13333" max="13333" width="12.875" style="362" customWidth="1"/>
    <col min="13334" max="13334" width="11.75" style="362" customWidth="1"/>
    <col min="13335" max="13335" width="11" style="362" customWidth="1"/>
    <col min="13336" max="13569" width="9" style="362"/>
    <col min="13570" max="13570" width="5.375" style="362" customWidth="1"/>
    <col min="13571" max="13571" width="13.125" style="362" customWidth="1"/>
    <col min="13572" max="13572" width="43.875" style="362" customWidth="1"/>
    <col min="13573" max="13573" width="11.625" style="362" customWidth="1"/>
    <col min="13574" max="13574" width="10.375" style="362" customWidth="1"/>
    <col min="13575" max="13575" width="11" style="362" customWidth="1"/>
    <col min="13576" max="13577" width="12.125" style="362" customWidth="1"/>
    <col min="13578" max="13578" width="12.875" style="362" customWidth="1"/>
    <col min="13579" max="13580" width="12.125" style="362" customWidth="1"/>
    <col min="13581" max="13581" width="11.375" style="362" customWidth="1"/>
    <col min="13582" max="13583" width="11.875" style="362" customWidth="1"/>
    <col min="13584" max="13584" width="11.75" style="362" customWidth="1"/>
    <col min="13585" max="13585" width="11.375" style="362" customWidth="1"/>
    <col min="13586" max="13586" width="11.875" style="362" customWidth="1"/>
    <col min="13587" max="13587" width="11.375" style="362" customWidth="1"/>
    <col min="13588" max="13588" width="10.375" style="362" customWidth="1"/>
    <col min="13589" max="13589" width="12.875" style="362" customWidth="1"/>
    <col min="13590" max="13590" width="11.75" style="362" customWidth="1"/>
    <col min="13591" max="13591" width="11" style="362" customWidth="1"/>
    <col min="13592" max="13825" width="9" style="362"/>
    <col min="13826" max="13826" width="5.375" style="362" customWidth="1"/>
    <col min="13827" max="13827" width="13.125" style="362" customWidth="1"/>
    <col min="13828" max="13828" width="43.875" style="362" customWidth="1"/>
    <col min="13829" max="13829" width="11.625" style="362" customWidth="1"/>
    <col min="13830" max="13830" width="10.375" style="362" customWidth="1"/>
    <col min="13831" max="13831" width="11" style="362" customWidth="1"/>
    <col min="13832" max="13833" width="12.125" style="362" customWidth="1"/>
    <col min="13834" max="13834" width="12.875" style="362" customWidth="1"/>
    <col min="13835" max="13836" width="12.125" style="362" customWidth="1"/>
    <col min="13837" max="13837" width="11.375" style="362" customWidth="1"/>
    <col min="13838" max="13839" width="11.875" style="362" customWidth="1"/>
    <col min="13840" max="13840" width="11.75" style="362" customWidth="1"/>
    <col min="13841" max="13841" width="11.375" style="362" customWidth="1"/>
    <col min="13842" max="13842" width="11.875" style="362" customWidth="1"/>
    <col min="13843" max="13843" width="11.375" style="362" customWidth="1"/>
    <col min="13844" max="13844" width="10.375" style="362" customWidth="1"/>
    <col min="13845" max="13845" width="12.875" style="362" customWidth="1"/>
    <col min="13846" max="13846" width="11.75" style="362" customWidth="1"/>
    <col min="13847" max="13847" width="11" style="362" customWidth="1"/>
    <col min="13848" max="14081" width="9" style="362"/>
    <col min="14082" max="14082" width="5.375" style="362" customWidth="1"/>
    <col min="14083" max="14083" width="13.125" style="362" customWidth="1"/>
    <col min="14084" max="14084" width="43.875" style="362" customWidth="1"/>
    <col min="14085" max="14085" width="11.625" style="362" customWidth="1"/>
    <col min="14086" max="14086" width="10.375" style="362" customWidth="1"/>
    <col min="14087" max="14087" width="11" style="362" customWidth="1"/>
    <col min="14088" max="14089" width="12.125" style="362" customWidth="1"/>
    <col min="14090" max="14090" width="12.875" style="362" customWidth="1"/>
    <col min="14091" max="14092" width="12.125" style="362" customWidth="1"/>
    <col min="14093" max="14093" width="11.375" style="362" customWidth="1"/>
    <col min="14094" max="14095" width="11.875" style="362" customWidth="1"/>
    <col min="14096" max="14096" width="11.75" style="362" customWidth="1"/>
    <col min="14097" max="14097" width="11.375" style="362" customWidth="1"/>
    <col min="14098" max="14098" width="11.875" style="362" customWidth="1"/>
    <col min="14099" max="14099" width="11.375" style="362" customWidth="1"/>
    <col min="14100" max="14100" width="10.375" style="362" customWidth="1"/>
    <col min="14101" max="14101" width="12.875" style="362" customWidth="1"/>
    <col min="14102" max="14102" width="11.75" style="362" customWidth="1"/>
    <col min="14103" max="14103" width="11" style="362" customWidth="1"/>
    <col min="14104" max="14337" width="9" style="362"/>
    <col min="14338" max="14338" width="5.375" style="362" customWidth="1"/>
    <col min="14339" max="14339" width="13.125" style="362" customWidth="1"/>
    <col min="14340" max="14340" width="43.875" style="362" customWidth="1"/>
    <col min="14341" max="14341" width="11.625" style="362" customWidth="1"/>
    <col min="14342" max="14342" width="10.375" style="362" customWidth="1"/>
    <col min="14343" max="14343" width="11" style="362" customWidth="1"/>
    <col min="14344" max="14345" width="12.125" style="362" customWidth="1"/>
    <col min="14346" max="14346" width="12.875" style="362" customWidth="1"/>
    <col min="14347" max="14348" width="12.125" style="362" customWidth="1"/>
    <col min="14349" max="14349" width="11.375" style="362" customWidth="1"/>
    <col min="14350" max="14351" width="11.875" style="362" customWidth="1"/>
    <col min="14352" max="14352" width="11.75" style="362" customWidth="1"/>
    <col min="14353" max="14353" width="11.375" style="362" customWidth="1"/>
    <col min="14354" max="14354" width="11.875" style="362" customWidth="1"/>
    <col min="14355" max="14355" width="11.375" style="362" customWidth="1"/>
    <col min="14356" max="14356" width="10.375" style="362" customWidth="1"/>
    <col min="14357" max="14357" width="12.875" style="362" customWidth="1"/>
    <col min="14358" max="14358" width="11.75" style="362" customWidth="1"/>
    <col min="14359" max="14359" width="11" style="362" customWidth="1"/>
    <col min="14360" max="14593" width="9" style="362"/>
    <col min="14594" max="14594" width="5.375" style="362" customWidth="1"/>
    <col min="14595" max="14595" width="13.125" style="362" customWidth="1"/>
    <col min="14596" max="14596" width="43.875" style="362" customWidth="1"/>
    <col min="14597" max="14597" width="11.625" style="362" customWidth="1"/>
    <col min="14598" max="14598" width="10.375" style="362" customWidth="1"/>
    <col min="14599" max="14599" width="11" style="362" customWidth="1"/>
    <col min="14600" max="14601" width="12.125" style="362" customWidth="1"/>
    <col min="14602" max="14602" width="12.875" style="362" customWidth="1"/>
    <col min="14603" max="14604" width="12.125" style="362" customWidth="1"/>
    <col min="14605" max="14605" width="11.375" style="362" customWidth="1"/>
    <col min="14606" max="14607" width="11.875" style="362" customWidth="1"/>
    <col min="14608" max="14608" width="11.75" style="362" customWidth="1"/>
    <col min="14609" max="14609" width="11.375" style="362" customWidth="1"/>
    <col min="14610" max="14610" width="11.875" style="362" customWidth="1"/>
    <col min="14611" max="14611" width="11.375" style="362" customWidth="1"/>
    <col min="14612" max="14612" width="10.375" style="362" customWidth="1"/>
    <col min="14613" max="14613" width="12.875" style="362" customWidth="1"/>
    <col min="14614" max="14614" width="11.75" style="362" customWidth="1"/>
    <col min="14615" max="14615" width="11" style="362" customWidth="1"/>
    <col min="14616" max="14849" width="9" style="362"/>
    <col min="14850" max="14850" width="5.375" style="362" customWidth="1"/>
    <col min="14851" max="14851" width="13.125" style="362" customWidth="1"/>
    <col min="14852" max="14852" width="43.875" style="362" customWidth="1"/>
    <col min="14853" max="14853" width="11.625" style="362" customWidth="1"/>
    <col min="14854" max="14854" width="10.375" style="362" customWidth="1"/>
    <col min="14855" max="14855" width="11" style="362" customWidth="1"/>
    <col min="14856" max="14857" width="12.125" style="362" customWidth="1"/>
    <col min="14858" max="14858" width="12.875" style="362" customWidth="1"/>
    <col min="14859" max="14860" width="12.125" style="362" customWidth="1"/>
    <col min="14861" max="14861" width="11.375" style="362" customWidth="1"/>
    <col min="14862" max="14863" width="11.875" style="362" customWidth="1"/>
    <col min="14864" max="14864" width="11.75" style="362" customWidth="1"/>
    <col min="14865" max="14865" width="11.375" style="362" customWidth="1"/>
    <col min="14866" max="14866" width="11.875" style="362" customWidth="1"/>
    <col min="14867" max="14867" width="11.375" style="362" customWidth="1"/>
    <col min="14868" max="14868" width="10.375" style="362" customWidth="1"/>
    <col min="14869" max="14869" width="12.875" style="362" customWidth="1"/>
    <col min="14870" max="14870" width="11.75" style="362" customWidth="1"/>
    <col min="14871" max="14871" width="11" style="362" customWidth="1"/>
    <col min="14872" max="15105" width="9" style="362"/>
    <col min="15106" max="15106" width="5.375" style="362" customWidth="1"/>
    <col min="15107" max="15107" width="13.125" style="362" customWidth="1"/>
    <col min="15108" max="15108" width="43.875" style="362" customWidth="1"/>
    <col min="15109" max="15109" width="11.625" style="362" customWidth="1"/>
    <col min="15110" max="15110" width="10.375" style="362" customWidth="1"/>
    <col min="15111" max="15111" width="11" style="362" customWidth="1"/>
    <col min="15112" max="15113" width="12.125" style="362" customWidth="1"/>
    <col min="15114" max="15114" width="12.875" style="362" customWidth="1"/>
    <col min="15115" max="15116" width="12.125" style="362" customWidth="1"/>
    <col min="15117" max="15117" width="11.375" style="362" customWidth="1"/>
    <col min="15118" max="15119" width="11.875" style="362" customWidth="1"/>
    <col min="15120" max="15120" width="11.75" style="362" customWidth="1"/>
    <col min="15121" max="15121" width="11.375" style="362" customWidth="1"/>
    <col min="15122" max="15122" width="11.875" style="362" customWidth="1"/>
    <col min="15123" max="15123" width="11.375" style="362" customWidth="1"/>
    <col min="15124" max="15124" width="10.375" style="362" customWidth="1"/>
    <col min="15125" max="15125" width="12.875" style="362" customWidth="1"/>
    <col min="15126" max="15126" width="11.75" style="362" customWidth="1"/>
    <col min="15127" max="15127" width="11" style="362" customWidth="1"/>
    <col min="15128" max="15361" width="9" style="362"/>
    <col min="15362" max="15362" width="5.375" style="362" customWidth="1"/>
    <col min="15363" max="15363" width="13.125" style="362" customWidth="1"/>
    <col min="15364" max="15364" width="43.875" style="362" customWidth="1"/>
    <col min="15365" max="15365" width="11.625" style="362" customWidth="1"/>
    <col min="15366" max="15366" width="10.375" style="362" customWidth="1"/>
    <col min="15367" max="15367" width="11" style="362" customWidth="1"/>
    <col min="15368" max="15369" width="12.125" style="362" customWidth="1"/>
    <col min="15370" max="15370" width="12.875" style="362" customWidth="1"/>
    <col min="15371" max="15372" width="12.125" style="362" customWidth="1"/>
    <col min="15373" max="15373" width="11.375" style="362" customWidth="1"/>
    <col min="15374" max="15375" width="11.875" style="362" customWidth="1"/>
    <col min="15376" max="15376" width="11.75" style="362" customWidth="1"/>
    <col min="15377" max="15377" width="11.375" style="362" customWidth="1"/>
    <col min="15378" max="15378" width="11.875" style="362" customWidth="1"/>
    <col min="15379" max="15379" width="11.375" style="362" customWidth="1"/>
    <col min="15380" max="15380" width="10.375" style="362" customWidth="1"/>
    <col min="15381" max="15381" width="12.875" style="362" customWidth="1"/>
    <col min="15382" max="15382" width="11.75" style="362" customWidth="1"/>
    <col min="15383" max="15383" width="11" style="362" customWidth="1"/>
    <col min="15384" max="15617" width="9" style="362"/>
    <col min="15618" max="15618" width="5.375" style="362" customWidth="1"/>
    <col min="15619" max="15619" width="13.125" style="362" customWidth="1"/>
    <col min="15620" max="15620" width="43.875" style="362" customWidth="1"/>
    <col min="15621" max="15621" width="11.625" style="362" customWidth="1"/>
    <col min="15622" max="15622" width="10.375" style="362" customWidth="1"/>
    <col min="15623" max="15623" width="11" style="362" customWidth="1"/>
    <col min="15624" max="15625" width="12.125" style="362" customWidth="1"/>
    <col min="15626" max="15626" width="12.875" style="362" customWidth="1"/>
    <col min="15627" max="15628" width="12.125" style="362" customWidth="1"/>
    <col min="15629" max="15629" width="11.375" style="362" customWidth="1"/>
    <col min="15630" max="15631" width="11.875" style="362" customWidth="1"/>
    <col min="15632" max="15632" width="11.75" style="362" customWidth="1"/>
    <col min="15633" max="15633" width="11.375" style="362" customWidth="1"/>
    <col min="15634" max="15634" width="11.875" style="362" customWidth="1"/>
    <col min="15635" max="15635" width="11.375" style="362" customWidth="1"/>
    <col min="15636" max="15636" width="10.375" style="362" customWidth="1"/>
    <col min="15637" max="15637" width="12.875" style="362" customWidth="1"/>
    <col min="15638" max="15638" width="11.75" style="362" customWidth="1"/>
    <col min="15639" max="15639" width="11" style="362" customWidth="1"/>
    <col min="15640" max="15873" width="9" style="362"/>
    <col min="15874" max="15874" width="5.375" style="362" customWidth="1"/>
    <col min="15875" max="15875" width="13.125" style="362" customWidth="1"/>
    <col min="15876" max="15876" width="43.875" style="362" customWidth="1"/>
    <col min="15877" max="15877" width="11.625" style="362" customWidth="1"/>
    <col min="15878" max="15878" width="10.375" style="362" customWidth="1"/>
    <col min="15879" max="15879" width="11" style="362" customWidth="1"/>
    <col min="15880" max="15881" width="12.125" style="362" customWidth="1"/>
    <col min="15882" max="15882" width="12.875" style="362" customWidth="1"/>
    <col min="15883" max="15884" width="12.125" style="362" customWidth="1"/>
    <col min="15885" max="15885" width="11.375" style="362" customWidth="1"/>
    <col min="15886" max="15887" width="11.875" style="362" customWidth="1"/>
    <col min="15888" max="15888" width="11.75" style="362" customWidth="1"/>
    <col min="15889" max="15889" width="11.375" style="362" customWidth="1"/>
    <col min="15890" max="15890" width="11.875" style="362" customWidth="1"/>
    <col min="15891" max="15891" width="11.375" style="362" customWidth="1"/>
    <col min="15892" max="15892" width="10.375" style="362" customWidth="1"/>
    <col min="15893" max="15893" width="12.875" style="362" customWidth="1"/>
    <col min="15894" max="15894" width="11.75" style="362" customWidth="1"/>
    <col min="15895" max="15895" width="11" style="362" customWidth="1"/>
    <col min="15896" max="16129" width="9" style="362"/>
    <col min="16130" max="16130" width="5.375" style="362" customWidth="1"/>
    <col min="16131" max="16131" width="13.125" style="362" customWidth="1"/>
    <col min="16132" max="16132" width="43.875" style="362" customWidth="1"/>
    <col min="16133" max="16133" width="11.625" style="362" customWidth="1"/>
    <col min="16134" max="16134" width="10.375" style="362" customWidth="1"/>
    <col min="16135" max="16135" width="11" style="362" customWidth="1"/>
    <col min="16136" max="16137" width="12.125" style="362" customWidth="1"/>
    <col min="16138" max="16138" width="12.875" style="362" customWidth="1"/>
    <col min="16139" max="16140" width="12.125" style="362" customWidth="1"/>
    <col min="16141" max="16141" width="11.375" style="362" customWidth="1"/>
    <col min="16142" max="16143" width="11.875" style="362" customWidth="1"/>
    <col min="16144" max="16144" width="11.75" style="362" customWidth="1"/>
    <col min="16145" max="16145" width="11.375" style="362" customWidth="1"/>
    <col min="16146" max="16146" width="11.875" style="362" customWidth="1"/>
    <col min="16147" max="16147" width="11.375" style="362" customWidth="1"/>
    <col min="16148" max="16148" width="10.375" style="362" customWidth="1"/>
    <col min="16149" max="16149" width="12.875" style="362" customWidth="1"/>
    <col min="16150" max="16150" width="11.75" style="362" customWidth="1"/>
    <col min="16151" max="16151" width="11" style="362" customWidth="1"/>
    <col min="16152" max="16384" width="9" style="362"/>
  </cols>
  <sheetData>
    <row r="1" spans="1:23" s="385" customFormat="1" ht="13.5" customHeight="1">
      <c r="A1" s="386" t="s">
        <v>98</v>
      </c>
      <c r="U1" s="729" t="s">
        <v>732</v>
      </c>
      <c r="V1" s="729"/>
      <c r="W1" s="729"/>
    </row>
    <row r="2" spans="1:23" s="385" customFormat="1" ht="13.5" customHeight="1">
      <c r="A2" s="386"/>
      <c r="U2" s="729" t="s">
        <v>731</v>
      </c>
      <c r="V2" s="729"/>
      <c r="W2" s="729"/>
    </row>
    <row r="3" spans="1:23" s="385" customFormat="1" ht="13.5" customHeight="1">
      <c r="A3" s="386"/>
      <c r="U3" s="729" t="s">
        <v>733</v>
      </c>
      <c r="V3" s="729"/>
      <c r="W3" s="729"/>
    </row>
    <row r="4" spans="1:23" s="383" customFormat="1" ht="5.25" customHeight="1">
      <c r="A4" s="388"/>
    </row>
    <row r="5" spans="1:23" s="385" customFormat="1" ht="44.25" customHeight="1">
      <c r="A5" s="706" t="s">
        <v>730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</row>
    <row r="6" spans="1:23" s="385" customFormat="1" ht="9.75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6" t="s">
        <v>35</v>
      </c>
    </row>
    <row r="7" spans="1:23" s="383" customFormat="1" ht="27.75" customHeight="1">
      <c r="A7" s="707" t="s">
        <v>729</v>
      </c>
      <c r="B7" s="710" t="s">
        <v>728</v>
      </c>
      <c r="C7" s="713" t="s">
        <v>727</v>
      </c>
      <c r="D7" s="713" t="s">
        <v>726</v>
      </c>
      <c r="E7" s="710" t="s">
        <v>725</v>
      </c>
      <c r="F7" s="713" t="s">
        <v>337</v>
      </c>
      <c r="G7" s="716" t="s">
        <v>724</v>
      </c>
      <c r="H7" s="716" t="s">
        <v>723</v>
      </c>
      <c r="I7" s="713" t="s">
        <v>100</v>
      </c>
      <c r="J7" s="717" t="s">
        <v>722</v>
      </c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</row>
    <row r="8" spans="1:23" s="383" customFormat="1" ht="21.75" customHeight="1">
      <c r="A8" s="708"/>
      <c r="B8" s="711"/>
      <c r="C8" s="714"/>
      <c r="D8" s="714"/>
      <c r="E8" s="711"/>
      <c r="F8" s="714"/>
      <c r="G8" s="716"/>
      <c r="H8" s="716"/>
      <c r="I8" s="714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</row>
    <row r="9" spans="1:23" s="383" customFormat="1" ht="15.75" customHeight="1">
      <c r="A9" s="708"/>
      <c r="B9" s="711"/>
      <c r="C9" s="714"/>
      <c r="D9" s="714"/>
      <c r="E9" s="711"/>
      <c r="F9" s="714"/>
      <c r="G9" s="384" t="s">
        <v>721</v>
      </c>
      <c r="H9" s="384" t="s">
        <v>721</v>
      </c>
      <c r="I9" s="714"/>
      <c r="J9" s="717" t="s">
        <v>720</v>
      </c>
      <c r="K9" s="727" t="s">
        <v>719</v>
      </c>
      <c r="L9" s="727"/>
      <c r="M9" s="727"/>
      <c r="N9" s="704" t="s">
        <v>610</v>
      </c>
      <c r="O9" s="727" t="s">
        <v>718</v>
      </c>
      <c r="P9" s="727"/>
      <c r="Q9" s="727"/>
      <c r="R9" s="727"/>
      <c r="S9" s="727"/>
      <c r="T9" s="727"/>
      <c r="U9" s="727"/>
      <c r="V9" s="727"/>
      <c r="W9" s="727"/>
    </row>
    <row r="10" spans="1:23" s="383" customFormat="1" ht="12.75" customHeight="1">
      <c r="A10" s="708"/>
      <c r="B10" s="711"/>
      <c r="C10" s="714"/>
      <c r="D10" s="714"/>
      <c r="E10" s="711"/>
      <c r="F10" s="714"/>
      <c r="G10" s="384" t="s">
        <v>717</v>
      </c>
      <c r="H10" s="384" t="s">
        <v>717</v>
      </c>
      <c r="I10" s="714"/>
      <c r="J10" s="717"/>
      <c r="K10" s="727"/>
      <c r="L10" s="727"/>
      <c r="M10" s="727"/>
      <c r="N10" s="704"/>
      <c r="O10" s="703" t="s">
        <v>716</v>
      </c>
      <c r="P10" s="703"/>
      <c r="Q10" s="703"/>
      <c r="R10" s="703" t="s">
        <v>715</v>
      </c>
      <c r="S10" s="703"/>
      <c r="T10" s="703"/>
      <c r="U10" s="704" t="s">
        <v>709</v>
      </c>
      <c r="V10" s="704"/>
      <c r="W10" s="704"/>
    </row>
    <row r="11" spans="1:23" s="383" customFormat="1" ht="14.25" customHeight="1">
      <c r="A11" s="708"/>
      <c r="B11" s="711"/>
      <c r="C11" s="714"/>
      <c r="D11" s="714"/>
      <c r="E11" s="711"/>
      <c r="F11" s="714"/>
      <c r="G11" s="384" t="s">
        <v>714</v>
      </c>
      <c r="H11" s="384" t="s">
        <v>714</v>
      </c>
      <c r="I11" s="714"/>
      <c r="J11" s="717"/>
      <c r="K11" s="703" t="s">
        <v>38</v>
      </c>
      <c r="L11" s="703" t="s">
        <v>713</v>
      </c>
      <c r="M11" s="703" t="s">
        <v>710</v>
      </c>
      <c r="N11" s="704"/>
      <c r="O11" s="703" t="s">
        <v>38</v>
      </c>
      <c r="P11" s="703" t="s">
        <v>711</v>
      </c>
      <c r="Q11" s="705" t="s">
        <v>710</v>
      </c>
      <c r="R11" s="703" t="s">
        <v>38</v>
      </c>
      <c r="S11" s="703" t="s">
        <v>711</v>
      </c>
      <c r="T11" s="705" t="s">
        <v>710</v>
      </c>
      <c r="U11" s="704" t="s">
        <v>712</v>
      </c>
      <c r="V11" s="703" t="s">
        <v>711</v>
      </c>
      <c r="W11" s="705" t="s">
        <v>710</v>
      </c>
    </row>
    <row r="12" spans="1:23" s="383" customFormat="1" ht="16.5" customHeight="1">
      <c r="A12" s="709"/>
      <c r="B12" s="712"/>
      <c r="C12" s="715"/>
      <c r="D12" s="715"/>
      <c r="E12" s="712"/>
      <c r="F12" s="715"/>
      <c r="G12" s="384" t="s">
        <v>709</v>
      </c>
      <c r="H12" s="384" t="s">
        <v>709</v>
      </c>
      <c r="I12" s="715"/>
      <c r="J12" s="717"/>
      <c r="K12" s="703"/>
      <c r="L12" s="703"/>
      <c r="M12" s="703"/>
      <c r="N12" s="704"/>
      <c r="O12" s="703"/>
      <c r="P12" s="703"/>
      <c r="Q12" s="705"/>
      <c r="R12" s="703"/>
      <c r="S12" s="703"/>
      <c r="T12" s="705"/>
      <c r="U12" s="704"/>
      <c r="V12" s="703"/>
      <c r="W12" s="705"/>
    </row>
    <row r="13" spans="1:23" s="379" customFormat="1" ht="12.75" customHeight="1">
      <c r="A13" s="380">
        <v>1</v>
      </c>
      <c r="B13" s="380">
        <v>2</v>
      </c>
      <c r="C13" s="380">
        <v>3</v>
      </c>
      <c r="D13" s="380">
        <v>4</v>
      </c>
      <c r="E13" s="380">
        <v>5</v>
      </c>
      <c r="F13" s="380">
        <v>6</v>
      </c>
      <c r="G13" s="380">
        <v>7</v>
      </c>
      <c r="H13" s="380">
        <v>8</v>
      </c>
      <c r="I13" s="380" t="s">
        <v>708</v>
      </c>
      <c r="J13" s="380" t="s">
        <v>707</v>
      </c>
      <c r="K13" s="380" t="s">
        <v>706</v>
      </c>
      <c r="L13" s="380">
        <v>11</v>
      </c>
      <c r="M13" s="380">
        <v>12</v>
      </c>
      <c r="N13" s="380" t="s">
        <v>705</v>
      </c>
      <c r="O13" s="380" t="s">
        <v>704</v>
      </c>
      <c r="P13" s="380">
        <v>15</v>
      </c>
      <c r="Q13" s="380">
        <v>16</v>
      </c>
      <c r="R13" s="380" t="s">
        <v>703</v>
      </c>
      <c r="S13" s="380">
        <v>18</v>
      </c>
      <c r="T13" s="380">
        <v>19</v>
      </c>
      <c r="U13" s="380" t="s">
        <v>702</v>
      </c>
      <c r="V13" s="380">
        <v>21</v>
      </c>
      <c r="W13" s="380">
        <v>22</v>
      </c>
    </row>
    <row r="14" spans="1:23" s="379" customFormat="1" ht="5.25" customHeight="1">
      <c r="A14" s="735"/>
      <c r="B14" s="736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7"/>
      <c r="W14" s="380"/>
    </row>
    <row r="15" spans="1:23" s="379" customFormat="1" ht="23.25" customHeight="1">
      <c r="A15" s="738" t="s">
        <v>644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40"/>
    </row>
    <row r="16" spans="1:23" s="379" customFormat="1" ht="4.5" customHeight="1">
      <c r="A16" s="735"/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7"/>
      <c r="W16" s="380"/>
    </row>
    <row r="17" spans="1:23" s="371" customFormat="1" ht="12.75" hidden="1" customHeight="1">
      <c r="A17" s="702">
        <v>1</v>
      </c>
      <c r="B17" s="686" t="s">
        <v>699</v>
      </c>
      <c r="C17" s="682" t="s">
        <v>701</v>
      </c>
      <c r="D17" s="685" t="s">
        <v>351</v>
      </c>
      <c r="E17" s="686" t="s">
        <v>697</v>
      </c>
      <c r="F17" s="702" t="s">
        <v>696</v>
      </c>
      <c r="G17" s="375">
        <f>G19+G18+G20+G21</f>
        <v>33548200</v>
      </c>
      <c r="H17" s="375">
        <f>H19+H18+H20+H21</f>
        <v>0</v>
      </c>
      <c r="I17" s="700" t="s">
        <v>0</v>
      </c>
      <c r="J17" s="688">
        <f>K17+N17</f>
        <v>8717050</v>
      </c>
      <c r="K17" s="688">
        <f>L17+M17</f>
        <v>7709117</v>
      </c>
      <c r="L17" s="687">
        <v>216367</v>
      </c>
      <c r="M17" s="687">
        <v>7492750</v>
      </c>
      <c r="N17" s="688">
        <f>O17+R17+U17</f>
        <v>1007933</v>
      </c>
      <c r="O17" s="688">
        <f>P17+Q17</f>
        <v>0</v>
      </c>
      <c r="P17" s="687">
        <v>0</v>
      </c>
      <c r="Q17" s="687">
        <v>0</v>
      </c>
      <c r="R17" s="688">
        <f>S17+T17</f>
        <v>1007933</v>
      </c>
      <c r="S17" s="687">
        <v>38183</v>
      </c>
      <c r="T17" s="687">
        <v>969750</v>
      </c>
      <c r="U17" s="688">
        <f>V17+W17</f>
        <v>0</v>
      </c>
      <c r="V17" s="687">
        <v>0</v>
      </c>
      <c r="W17" s="687">
        <v>0</v>
      </c>
    </row>
    <row r="18" spans="1:23" s="371" customFormat="1" ht="12.75" hidden="1" customHeight="1">
      <c r="A18" s="702"/>
      <c r="B18" s="686"/>
      <c r="C18" s="683"/>
      <c r="D18" s="685"/>
      <c r="E18" s="686"/>
      <c r="F18" s="702"/>
      <c r="G18" s="375">
        <v>29714470</v>
      </c>
      <c r="H18" s="375">
        <v>0</v>
      </c>
      <c r="I18" s="701"/>
      <c r="J18" s="688"/>
      <c r="K18" s="688"/>
      <c r="L18" s="687"/>
      <c r="M18" s="687"/>
      <c r="N18" s="688"/>
      <c r="O18" s="688"/>
      <c r="P18" s="687"/>
      <c r="Q18" s="687"/>
      <c r="R18" s="688"/>
      <c r="S18" s="687"/>
      <c r="T18" s="687"/>
      <c r="U18" s="688"/>
      <c r="V18" s="687"/>
      <c r="W18" s="687"/>
    </row>
    <row r="19" spans="1:23" s="371" customFormat="1" ht="12.75" hidden="1" customHeight="1">
      <c r="A19" s="702"/>
      <c r="B19" s="686"/>
      <c r="C19" s="683"/>
      <c r="D19" s="685"/>
      <c r="E19" s="686"/>
      <c r="F19" s="702"/>
      <c r="G19" s="375">
        <v>0</v>
      </c>
      <c r="H19" s="375">
        <v>0</v>
      </c>
      <c r="I19" s="378" t="s">
        <v>1</v>
      </c>
      <c r="J19" s="377">
        <f>K19+N19</f>
        <v>0</v>
      </c>
      <c r="K19" s="377">
        <f>L19+M19</f>
        <v>0</v>
      </c>
      <c r="L19" s="376">
        <v>0</v>
      </c>
      <c r="M19" s="376">
        <v>0</v>
      </c>
      <c r="N19" s="377">
        <f>O19+R19+U19</f>
        <v>0</v>
      </c>
      <c r="O19" s="377">
        <f>P19+Q19</f>
        <v>0</v>
      </c>
      <c r="P19" s="376">
        <v>0</v>
      </c>
      <c r="Q19" s="376">
        <v>0</v>
      </c>
      <c r="R19" s="377">
        <f>S19+T19</f>
        <v>0</v>
      </c>
      <c r="S19" s="376">
        <v>0</v>
      </c>
      <c r="T19" s="376">
        <v>0</v>
      </c>
      <c r="U19" s="377">
        <f>V19+W19</f>
        <v>0</v>
      </c>
      <c r="V19" s="376">
        <v>0</v>
      </c>
      <c r="W19" s="376">
        <v>0</v>
      </c>
    </row>
    <row r="20" spans="1:23" s="371" customFormat="1" ht="12.75" hidden="1" customHeight="1">
      <c r="A20" s="702"/>
      <c r="B20" s="686"/>
      <c r="C20" s="683"/>
      <c r="D20" s="685"/>
      <c r="E20" s="686"/>
      <c r="F20" s="702"/>
      <c r="G20" s="375">
        <v>3833730</v>
      </c>
      <c r="H20" s="375">
        <v>0</v>
      </c>
      <c r="I20" s="700" t="s">
        <v>2</v>
      </c>
      <c r="J20" s="688">
        <f t="shared" ref="J20:W20" si="0">J17+J19</f>
        <v>8717050</v>
      </c>
      <c r="K20" s="688">
        <f t="shared" si="0"/>
        <v>7709117</v>
      </c>
      <c r="L20" s="687">
        <f t="shared" si="0"/>
        <v>216367</v>
      </c>
      <c r="M20" s="687">
        <f t="shared" si="0"/>
        <v>7492750</v>
      </c>
      <c r="N20" s="688">
        <f t="shared" si="0"/>
        <v>1007933</v>
      </c>
      <c r="O20" s="688">
        <f t="shared" si="0"/>
        <v>0</v>
      </c>
      <c r="P20" s="687">
        <f t="shared" si="0"/>
        <v>0</v>
      </c>
      <c r="Q20" s="687">
        <f t="shared" si="0"/>
        <v>0</v>
      </c>
      <c r="R20" s="688">
        <f t="shared" si="0"/>
        <v>1007933</v>
      </c>
      <c r="S20" s="687">
        <f t="shared" si="0"/>
        <v>38183</v>
      </c>
      <c r="T20" s="687">
        <f t="shared" si="0"/>
        <v>969750</v>
      </c>
      <c r="U20" s="688">
        <f t="shared" si="0"/>
        <v>0</v>
      </c>
      <c r="V20" s="687">
        <f t="shared" si="0"/>
        <v>0</v>
      </c>
      <c r="W20" s="687">
        <f t="shared" si="0"/>
        <v>0</v>
      </c>
    </row>
    <row r="21" spans="1:23" s="371" customFormat="1" ht="12.75" hidden="1" customHeight="1">
      <c r="A21" s="702"/>
      <c r="B21" s="686"/>
      <c r="C21" s="684"/>
      <c r="D21" s="685"/>
      <c r="E21" s="686"/>
      <c r="F21" s="702"/>
      <c r="G21" s="375">
        <v>0</v>
      </c>
      <c r="H21" s="375">
        <v>0</v>
      </c>
      <c r="I21" s="701"/>
      <c r="J21" s="688"/>
      <c r="K21" s="688"/>
      <c r="L21" s="687"/>
      <c r="M21" s="687"/>
      <c r="N21" s="688"/>
      <c r="O21" s="688"/>
      <c r="P21" s="687"/>
      <c r="Q21" s="687"/>
      <c r="R21" s="688"/>
      <c r="S21" s="687"/>
      <c r="T21" s="687"/>
      <c r="U21" s="688"/>
      <c r="V21" s="687"/>
      <c r="W21" s="687"/>
    </row>
    <row r="22" spans="1:23" s="371" customFormat="1" ht="12.75" hidden="1" customHeight="1">
      <c r="A22" s="702">
        <v>2</v>
      </c>
      <c r="B22" s="686" t="s">
        <v>699</v>
      </c>
      <c r="C22" s="682" t="s">
        <v>700</v>
      </c>
      <c r="D22" s="685" t="s">
        <v>351</v>
      </c>
      <c r="E22" s="686" t="s">
        <v>697</v>
      </c>
      <c r="F22" s="702" t="s">
        <v>696</v>
      </c>
      <c r="G22" s="375">
        <f>G24+G23+G25+G26</f>
        <v>34600339</v>
      </c>
      <c r="H22" s="375">
        <f>H24+H23+H25+H26</f>
        <v>0</v>
      </c>
      <c r="I22" s="700" t="s">
        <v>0</v>
      </c>
      <c r="J22" s="688">
        <f>K22+N22</f>
        <v>8980084</v>
      </c>
      <c r="K22" s="688">
        <f>L22+M22</f>
        <v>7946526</v>
      </c>
      <c r="L22" s="687">
        <v>223282</v>
      </c>
      <c r="M22" s="687">
        <v>7723244</v>
      </c>
      <c r="N22" s="688">
        <f>O22+R22+U22</f>
        <v>1033558</v>
      </c>
      <c r="O22" s="688">
        <f>P22+Q22</f>
        <v>0</v>
      </c>
      <c r="P22" s="687">
        <v>0</v>
      </c>
      <c r="Q22" s="687">
        <v>0</v>
      </c>
      <c r="R22" s="688">
        <f>S22+T22</f>
        <v>1033558</v>
      </c>
      <c r="S22" s="687">
        <v>39403</v>
      </c>
      <c r="T22" s="687">
        <v>994155</v>
      </c>
      <c r="U22" s="688">
        <f>V22+W22</f>
        <v>0</v>
      </c>
      <c r="V22" s="687">
        <v>0</v>
      </c>
      <c r="W22" s="687">
        <v>0</v>
      </c>
    </row>
    <row r="23" spans="1:23" s="371" customFormat="1" ht="12.75" hidden="1" customHeight="1">
      <c r="A23" s="702"/>
      <c r="B23" s="686"/>
      <c r="C23" s="683"/>
      <c r="D23" s="685"/>
      <c r="E23" s="686"/>
      <c r="F23" s="702"/>
      <c r="G23" s="375">
        <v>30664107</v>
      </c>
      <c r="H23" s="375">
        <v>0</v>
      </c>
      <c r="I23" s="701"/>
      <c r="J23" s="688"/>
      <c r="K23" s="688"/>
      <c r="L23" s="687"/>
      <c r="M23" s="687"/>
      <c r="N23" s="688"/>
      <c r="O23" s="688"/>
      <c r="P23" s="687"/>
      <c r="Q23" s="687"/>
      <c r="R23" s="688"/>
      <c r="S23" s="687"/>
      <c r="T23" s="687"/>
      <c r="U23" s="688"/>
      <c r="V23" s="687"/>
      <c r="W23" s="687"/>
    </row>
    <row r="24" spans="1:23" s="371" customFormat="1" ht="12.75" hidden="1" customHeight="1">
      <c r="A24" s="702"/>
      <c r="B24" s="686"/>
      <c r="C24" s="683"/>
      <c r="D24" s="685"/>
      <c r="E24" s="686"/>
      <c r="F24" s="702"/>
      <c r="G24" s="375">
        <v>0</v>
      </c>
      <c r="H24" s="375">
        <v>0</v>
      </c>
      <c r="I24" s="378" t="s">
        <v>1</v>
      </c>
      <c r="J24" s="377">
        <f>K24+N24</f>
        <v>0</v>
      </c>
      <c r="K24" s="377">
        <f>L24+M24</f>
        <v>0</v>
      </c>
      <c r="L24" s="376">
        <v>0</v>
      </c>
      <c r="M24" s="376">
        <v>0</v>
      </c>
      <c r="N24" s="377">
        <f>O24+R24+U24</f>
        <v>0</v>
      </c>
      <c r="O24" s="377">
        <f>P24+Q24</f>
        <v>0</v>
      </c>
      <c r="P24" s="376">
        <v>0</v>
      </c>
      <c r="Q24" s="376">
        <v>0</v>
      </c>
      <c r="R24" s="377">
        <f>S24+T24</f>
        <v>0</v>
      </c>
      <c r="S24" s="376">
        <v>0</v>
      </c>
      <c r="T24" s="376">
        <v>0</v>
      </c>
      <c r="U24" s="377">
        <f>V24+W24</f>
        <v>0</v>
      </c>
      <c r="V24" s="376">
        <v>0</v>
      </c>
      <c r="W24" s="376">
        <v>0</v>
      </c>
    </row>
    <row r="25" spans="1:23" s="371" customFormat="1" ht="12.75" hidden="1" customHeight="1">
      <c r="A25" s="702"/>
      <c r="B25" s="686"/>
      <c r="C25" s="683"/>
      <c r="D25" s="685"/>
      <c r="E25" s="686"/>
      <c r="F25" s="702"/>
      <c r="G25" s="375">
        <v>3936232</v>
      </c>
      <c r="H25" s="375">
        <v>0</v>
      </c>
      <c r="I25" s="700" t="s">
        <v>2</v>
      </c>
      <c r="J25" s="688">
        <f t="shared" ref="J25:W25" si="1">J22+J24</f>
        <v>8980084</v>
      </c>
      <c r="K25" s="688">
        <f t="shared" si="1"/>
        <v>7946526</v>
      </c>
      <c r="L25" s="687">
        <f t="shared" si="1"/>
        <v>223282</v>
      </c>
      <c r="M25" s="687">
        <f t="shared" si="1"/>
        <v>7723244</v>
      </c>
      <c r="N25" s="688">
        <f t="shared" si="1"/>
        <v>1033558</v>
      </c>
      <c r="O25" s="688">
        <f t="shared" si="1"/>
        <v>0</v>
      </c>
      <c r="P25" s="687">
        <f t="shared" si="1"/>
        <v>0</v>
      </c>
      <c r="Q25" s="687">
        <f t="shared" si="1"/>
        <v>0</v>
      </c>
      <c r="R25" s="688">
        <f t="shared" si="1"/>
        <v>1033558</v>
      </c>
      <c r="S25" s="687">
        <f t="shared" si="1"/>
        <v>39403</v>
      </c>
      <c r="T25" s="687">
        <f t="shared" si="1"/>
        <v>994155</v>
      </c>
      <c r="U25" s="688">
        <f t="shared" si="1"/>
        <v>0</v>
      </c>
      <c r="V25" s="687">
        <f t="shared" si="1"/>
        <v>0</v>
      </c>
      <c r="W25" s="687">
        <f t="shared" si="1"/>
        <v>0</v>
      </c>
    </row>
    <row r="26" spans="1:23" s="371" customFormat="1" ht="12.75" hidden="1" customHeight="1">
      <c r="A26" s="702"/>
      <c r="B26" s="686"/>
      <c r="C26" s="684"/>
      <c r="D26" s="685"/>
      <c r="E26" s="686"/>
      <c r="F26" s="702"/>
      <c r="G26" s="375">
        <v>0</v>
      </c>
      <c r="H26" s="375">
        <v>0</v>
      </c>
      <c r="I26" s="701"/>
      <c r="J26" s="688"/>
      <c r="K26" s="688"/>
      <c r="L26" s="687"/>
      <c r="M26" s="687"/>
      <c r="N26" s="688"/>
      <c r="O26" s="688"/>
      <c r="P26" s="687"/>
      <c r="Q26" s="687"/>
      <c r="R26" s="688"/>
      <c r="S26" s="687"/>
      <c r="T26" s="687"/>
      <c r="U26" s="688"/>
      <c r="V26" s="687"/>
      <c r="W26" s="687"/>
    </row>
    <row r="27" spans="1:23" s="371" customFormat="1" ht="12.75" hidden="1" customHeight="1">
      <c r="A27" s="702">
        <v>3</v>
      </c>
      <c r="B27" s="686" t="s">
        <v>699</v>
      </c>
      <c r="C27" s="682" t="s">
        <v>698</v>
      </c>
      <c r="D27" s="685" t="s">
        <v>351</v>
      </c>
      <c r="E27" s="686" t="s">
        <v>697</v>
      </c>
      <c r="F27" s="702" t="s">
        <v>696</v>
      </c>
      <c r="G27" s="375">
        <f>G29+G28+G30+G31</f>
        <v>18942200</v>
      </c>
      <c r="H27" s="375">
        <f>H29+H28+H30+H31</f>
        <v>0</v>
      </c>
      <c r="I27" s="700" t="s">
        <v>0</v>
      </c>
      <c r="J27" s="688">
        <f>K27+N27</f>
        <v>5065550</v>
      </c>
      <c r="K27" s="688">
        <f>L27+M27</f>
        <v>4513542</v>
      </c>
      <c r="L27" s="687">
        <v>123292</v>
      </c>
      <c r="M27" s="687">
        <v>4390250</v>
      </c>
      <c r="N27" s="688">
        <f>O27+R27+U27</f>
        <v>552008</v>
      </c>
      <c r="O27" s="688">
        <f>P27+Q27</f>
        <v>0</v>
      </c>
      <c r="P27" s="687">
        <v>0</v>
      </c>
      <c r="Q27" s="687">
        <v>0</v>
      </c>
      <c r="R27" s="688">
        <f>S27+T27</f>
        <v>552008</v>
      </c>
      <c r="S27" s="687">
        <v>21758</v>
      </c>
      <c r="T27" s="687">
        <v>530250</v>
      </c>
      <c r="U27" s="688">
        <f>V27+W27</f>
        <v>0</v>
      </c>
      <c r="V27" s="687">
        <v>0</v>
      </c>
      <c r="W27" s="687">
        <v>0</v>
      </c>
    </row>
    <row r="28" spans="1:23" s="371" customFormat="1" ht="12.75" hidden="1" customHeight="1">
      <c r="A28" s="702"/>
      <c r="B28" s="686"/>
      <c r="C28" s="683"/>
      <c r="D28" s="685"/>
      <c r="E28" s="686"/>
      <c r="F28" s="702"/>
      <c r="G28" s="375">
        <v>16932170</v>
      </c>
      <c r="H28" s="375">
        <v>0</v>
      </c>
      <c r="I28" s="701"/>
      <c r="J28" s="688"/>
      <c r="K28" s="688"/>
      <c r="L28" s="687"/>
      <c r="M28" s="687"/>
      <c r="N28" s="688"/>
      <c r="O28" s="688"/>
      <c r="P28" s="687"/>
      <c r="Q28" s="687"/>
      <c r="R28" s="688"/>
      <c r="S28" s="687"/>
      <c r="T28" s="687"/>
      <c r="U28" s="688"/>
      <c r="V28" s="687"/>
      <c r="W28" s="687"/>
    </row>
    <row r="29" spans="1:23" s="371" customFormat="1" ht="12.75" hidden="1" customHeight="1">
      <c r="A29" s="702"/>
      <c r="B29" s="686"/>
      <c r="C29" s="683"/>
      <c r="D29" s="685"/>
      <c r="E29" s="686"/>
      <c r="F29" s="702"/>
      <c r="G29" s="375">
        <v>0</v>
      </c>
      <c r="H29" s="375">
        <v>0</v>
      </c>
      <c r="I29" s="378" t="s">
        <v>1</v>
      </c>
      <c r="J29" s="377">
        <f>K29+N29</f>
        <v>0</v>
      </c>
      <c r="K29" s="377">
        <f>L29+M29</f>
        <v>0</v>
      </c>
      <c r="L29" s="376">
        <v>0</v>
      </c>
      <c r="M29" s="376">
        <v>0</v>
      </c>
      <c r="N29" s="377">
        <f>O29+R29+U29</f>
        <v>0</v>
      </c>
      <c r="O29" s="377">
        <f>P29+Q29</f>
        <v>0</v>
      </c>
      <c r="P29" s="376">
        <v>0</v>
      </c>
      <c r="Q29" s="376">
        <v>0</v>
      </c>
      <c r="R29" s="377">
        <f>S29+T29</f>
        <v>0</v>
      </c>
      <c r="S29" s="376">
        <v>0</v>
      </c>
      <c r="T29" s="376">
        <v>0</v>
      </c>
      <c r="U29" s="377">
        <f>V29+W29</f>
        <v>0</v>
      </c>
      <c r="V29" s="376">
        <v>0</v>
      </c>
      <c r="W29" s="376">
        <v>0</v>
      </c>
    </row>
    <row r="30" spans="1:23" s="371" customFormat="1" ht="12.75" hidden="1" customHeight="1">
      <c r="A30" s="702"/>
      <c r="B30" s="686"/>
      <c r="C30" s="683"/>
      <c r="D30" s="685"/>
      <c r="E30" s="686"/>
      <c r="F30" s="702"/>
      <c r="G30" s="375">
        <v>2010030</v>
      </c>
      <c r="H30" s="375">
        <v>0</v>
      </c>
      <c r="I30" s="700" t="s">
        <v>2</v>
      </c>
      <c r="J30" s="688">
        <f t="shared" ref="J30:W30" si="2">J27+J29</f>
        <v>5065550</v>
      </c>
      <c r="K30" s="688">
        <f t="shared" si="2"/>
        <v>4513542</v>
      </c>
      <c r="L30" s="687">
        <f t="shared" si="2"/>
        <v>123292</v>
      </c>
      <c r="M30" s="687">
        <f t="shared" si="2"/>
        <v>4390250</v>
      </c>
      <c r="N30" s="688">
        <f t="shared" si="2"/>
        <v>552008</v>
      </c>
      <c r="O30" s="688">
        <f t="shared" si="2"/>
        <v>0</v>
      </c>
      <c r="P30" s="687">
        <f t="shared" si="2"/>
        <v>0</v>
      </c>
      <c r="Q30" s="687">
        <f t="shared" si="2"/>
        <v>0</v>
      </c>
      <c r="R30" s="688">
        <f t="shared" si="2"/>
        <v>552008</v>
      </c>
      <c r="S30" s="687">
        <f t="shared" si="2"/>
        <v>21758</v>
      </c>
      <c r="T30" s="687">
        <f t="shared" si="2"/>
        <v>530250</v>
      </c>
      <c r="U30" s="688">
        <f t="shared" si="2"/>
        <v>0</v>
      </c>
      <c r="V30" s="687">
        <f t="shared" si="2"/>
        <v>0</v>
      </c>
      <c r="W30" s="687">
        <f t="shared" si="2"/>
        <v>0</v>
      </c>
    </row>
    <row r="31" spans="1:23" s="371" customFormat="1" ht="12.75" hidden="1" customHeight="1">
      <c r="A31" s="702"/>
      <c r="B31" s="686"/>
      <c r="C31" s="684"/>
      <c r="D31" s="685"/>
      <c r="E31" s="686"/>
      <c r="F31" s="702"/>
      <c r="G31" s="375">
        <v>0</v>
      </c>
      <c r="H31" s="375">
        <v>0</v>
      </c>
      <c r="I31" s="701"/>
      <c r="J31" s="688"/>
      <c r="K31" s="688"/>
      <c r="L31" s="687"/>
      <c r="M31" s="687"/>
      <c r="N31" s="688"/>
      <c r="O31" s="688"/>
      <c r="P31" s="687"/>
      <c r="Q31" s="687"/>
      <c r="R31" s="688"/>
      <c r="S31" s="687"/>
      <c r="T31" s="687"/>
      <c r="U31" s="688"/>
      <c r="V31" s="687"/>
      <c r="W31" s="687"/>
    </row>
    <row r="32" spans="1:23" s="371" customFormat="1" ht="12.75" hidden="1" customHeight="1">
      <c r="A32" s="702">
        <v>1</v>
      </c>
      <c r="B32" s="686" t="s">
        <v>695</v>
      </c>
      <c r="C32" s="682" t="s">
        <v>694</v>
      </c>
      <c r="D32" s="685" t="s">
        <v>351</v>
      </c>
      <c r="E32" s="686" t="s">
        <v>693</v>
      </c>
      <c r="F32" s="702" t="s">
        <v>652</v>
      </c>
      <c r="G32" s="375">
        <f>G34+G33+G35+G36</f>
        <v>58452500</v>
      </c>
      <c r="H32" s="375">
        <f>H34+H33+H35+H36</f>
        <v>250000</v>
      </c>
      <c r="I32" s="700" t="s">
        <v>0</v>
      </c>
      <c r="J32" s="688">
        <f>K32+N32</f>
        <v>17517500</v>
      </c>
      <c r="K32" s="688">
        <f>L32+M32</f>
        <v>14889875</v>
      </c>
      <c r="L32" s="687">
        <v>14889875</v>
      </c>
      <c r="M32" s="687">
        <v>0</v>
      </c>
      <c r="N32" s="688">
        <f>O32+R32+U32</f>
        <v>2627625</v>
      </c>
      <c r="O32" s="688">
        <f>P32+Q32</f>
        <v>0</v>
      </c>
      <c r="P32" s="687">
        <v>0</v>
      </c>
      <c r="Q32" s="687">
        <v>0</v>
      </c>
      <c r="R32" s="688">
        <f>S32+T32</f>
        <v>2627625</v>
      </c>
      <c r="S32" s="687">
        <v>2627625</v>
      </c>
      <c r="T32" s="687">
        <v>0</v>
      </c>
      <c r="U32" s="688">
        <f>V32+W32</f>
        <v>0</v>
      </c>
      <c r="V32" s="687">
        <v>0</v>
      </c>
      <c r="W32" s="687">
        <v>0</v>
      </c>
    </row>
    <row r="33" spans="1:23" s="371" customFormat="1" ht="12.75" hidden="1" customHeight="1">
      <c r="A33" s="702"/>
      <c r="B33" s="686"/>
      <c r="C33" s="683"/>
      <c r="D33" s="685"/>
      <c r="E33" s="686"/>
      <c r="F33" s="702"/>
      <c r="G33" s="375">
        <v>49684625</v>
      </c>
      <c r="H33" s="375">
        <v>212500</v>
      </c>
      <c r="I33" s="701"/>
      <c r="J33" s="688"/>
      <c r="K33" s="688"/>
      <c r="L33" s="687"/>
      <c r="M33" s="687"/>
      <c r="N33" s="688"/>
      <c r="O33" s="688"/>
      <c r="P33" s="687"/>
      <c r="Q33" s="687"/>
      <c r="R33" s="688"/>
      <c r="S33" s="687"/>
      <c r="T33" s="687"/>
      <c r="U33" s="688"/>
      <c r="V33" s="687"/>
      <c r="W33" s="687"/>
    </row>
    <row r="34" spans="1:23" s="371" customFormat="1" ht="12.75" hidden="1" customHeight="1">
      <c r="A34" s="702"/>
      <c r="B34" s="686"/>
      <c r="C34" s="683"/>
      <c r="D34" s="685"/>
      <c r="E34" s="686"/>
      <c r="F34" s="702"/>
      <c r="G34" s="375">
        <v>0</v>
      </c>
      <c r="H34" s="375">
        <v>0</v>
      </c>
      <c r="I34" s="378" t="s">
        <v>1</v>
      </c>
      <c r="J34" s="377">
        <f>K34+N34</f>
        <v>0</v>
      </c>
      <c r="K34" s="377">
        <f>L34+M34</f>
        <v>0</v>
      </c>
      <c r="L34" s="376">
        <v>0</v>
      </c>
      <c r="M34" s="376">
        <v>0</v>
      </c>
      <c r="N34" s="377">
        <f>O34+R34+U34</f>
        <v>0</v>
      </c>
      <c r="O34" s="377">
        <f>P34+Q34</f>
        <v>0</v>
      </c>
      <c r="P34" s="376">
        <v>0</v>
      </c>
      <c r="Q34" s="376">
        <v>0</v>
      </c>
      <c r="R34" s="377">
        <f>S34+T34</f>
        <v>0</v>
      </c>
      <c r="S34" s="376">
        <v>0</v>
      </c>
      <c r="T34" s="376">
        <v>0</v>
      </c>
      <c r="U34" s="377">
        <f>V34+W34</f>
        <v>0</v>
      </c>
      <c r="V34" s="376">
        <v>0</v>
      </c>
      <c r="W34" s="376">
        <v>0</v>
      </c>
    </row>
    <row r="35" spans="1:23" s="371" customFormat="1" ht="12.75" hidden="1" customHeight="1">
      <c r="A35" s="702"/>
      <c r="B35" s="686"/>
      <c r="C35" s="683"/>
      <c r="D35" s="685"/>
      <c r="E35" s="686"/>
      <c r="F35" s="702"/>
      <c r="G35" s="375">
        <v>8767875</v>
      </c>
      <c r="H35" s="375">
        <v>37500</v>
      </c>
      <c r="I35" s="700" t="s">
        <v>2</v>
      </c>
      <c r="J35" s="688">
        <f t="shared" ref="J35:W35" si="3">J32+J34</f>
        <v>17517500</v>
      </c>
      <c r="K35" s="688">
        <f t="shared" si="3"/>
        <v>14889875</v>
      </c>
      <c r="L35" s="687">
        <f t="shared" si="3"/>
        <v>14889875</v>
      </c>
      <c r="M35" s="687">
        <f t="shared" si="3"/>
        <v>0</v>
      </c>
      <c r="N35" s="688">
        <f t="shared" si="3"/>
        <v>2627625</v>
      </c>
      <c r="O35" s="688">
        <f t="shared" si="3"/>
        <v>0</v>
      </c>
      <c r="P35" s="687">
        <f t="shared" si="3"/>
        <v>0</v>
      </c>
      <c r="Q35" s="687">
        <f t="shared" si="3"/>
        <v>0</v>
      </c>
      <c r="R35" s="688">
        <f t="shared" si="3"/>
        <v>2627625</v>
      </c>
      <c r="S35" s="687">
        <f t="shared" si="3"/>
        <v>2627625</v>
      </c>
      <c r="T35" s="687">
        <f t="shared" si="3"/>
        <v>0</v>
      </c>
      <c r="U35" s="688">
        <f t="shared" si="3"/>
        <v>0</v>
      </c>
      <c r="V35" s="687">
        <f t="shared" si="3"/>
        <v>0</v>
      </c>
      <c r="W35" s="687">
        <f t="shared" si="3"/>
        <v>0</v>
      </c>
    </row>
    <row r="36" spans="1:23" s="371" customFormat="1" ht="12.75" hidden="1" customHeight="1">
      <c r="A36" s="702"/>
      <c r="B36" s="686"/>
      <c r="C36" s="684"/>
      <c r="D36" s="685"/>
      <c r="E36" s="686"/>
      <c r="F36" s="702"/>
      <c r="G36" s="375">
        <v>0</v>
      </c>
      <c r="H36" s="375">
        <v>0</v>
      </c>
      <c r="I36" s="701"/>
      <c r="J36" s="688"/>
      <c r="K36" s="688"/>
      <c r="L36" s="687"/>
      <c r="M36" s="687"/>
      <c r="N36" s="688"/>
      <c r="O36" s="688"/>
      <c r="P36" s="687"/>
      <c r="Q36" s="687"/>
      <c r="R36" s="688"/>
      <c r="S36" s="687"/>
      <c r="T36" s="687"/>
      <c r="U36" s="688"/>
      <c r="V36" s="687"/>
      <c r="W36" s="687"/>
    </row>
    <row r="37" spans="1:23" s="371" customFormat="1" ht="12.75" hidden="1" customHeight="1">
      <c r="A37" s="702">
        <v>4</v>
      </c>
      <c r="B37" s="686" t="s">
        <v>688</v>
      </c>
      <c r="C37" s="682" t="s">
        <v>692</v>
      </c>
      <c r="D37" s="685" t="s">
        <v>686</v>
      </c>
      <c r="E37" s="686" t="s">
        <v>685</v>
      </c>
      <c r="F37" s="702" t="s">
        <v>635</v>
      </c>
      <c r="G37" s="375">
        <f>G38+G39+G40+G41</f>
        <v>9631826</v>
      </c>
      <c r="H37" s="375">
        <f>H39+H38+H40+H41</f>
        <v>0</v>
      </c>
      <c r="I37" s="700" t="s">
        <v>0</v>
      </c>
      <c r="J37" s="688">
        <f>K37+N37</f>
        <v>9631826</v>
      </c>
      <c r="K37" s="688">
        <f>L37+M37</f>
        <v>8187052</v>
      </c>
      <c r="L37" s="687">
        <v>64060</v>
      </c>
      <c r="M37" s="687">
        <v>8122992</v>
      </c>
      <c r="N37" s="688">
        <f>O37+R37+U37</f>
        <v>1444774</v>
      </c>
      <c r="O37" s="688">
        <f>P37+Q37</f>
        <v>963183</v>
      </c>
      <c r="P37" s="687">
        <v>7537</v>
      </c>
      <c r="Q37" s="687">
        <v>955646</v>
      </c>
      <c r="R37" s="688">
        <f>S37+T37</f>
        <v>481591</v>
      </c>
      <c r="S37" s="687">
        <v>3768</v>
      </c>
      <c r="T37" s="687">
        <v>477823</v>
      </c>
      <c r="U37" s="688">
        <f>V37+W37</f>
        <v>0</v>
      </c>
      <c r="V37" s="687">
        <v>0</v>
      </c>
      <c r="W37" s="687">
        <v>0</v>
      </c>
    </row>
    <row r="38" spans="1:23" s="371" customFormat="1" ht="12.75" hidden="1" customHeight="1">
      <c r="A38" s="702"/>
      <c r="B38" s="686"/>
      <c r="C38" s="683"/>
      <c r="D38" s="685"/>
      <c r="E38" s="686"/>
      <c r="F38" s="702"/>
      <c r="G38" s="375">
        <v>8187052</v>
      </c>
      <c r="H38" s="375">
        <v>0</v>
      </c>
      <c r="I38" s="701"/>
      <c r="J38" s="688"/>
      <c r="K38" s="688"/>
      <c r="L38" s="687"/>
      <c r="M38" s="687"/>
      <c r="N38" s="688"/>
      <c r="O38" s="688"/>
      <c r="P38" s="687"/>
      <c r="Q38" s="687"/>
      <c r="R38" s="688"/>
      <c r="S38" s="687"/>
      <c r="T38" s="687"/>
      <c r="U38" s="688"/>
      <c r="V38" s="687"/>
      <c r="W38" s="687"/>
    </row>
    <row r="39" spans="1:23" s="371" customFormat="1" ht="12.75" hidden="1" customHeight="1">
      <c r="A39" s="702"/>
      <c r="B39" s="686"/>
      <c r="C39" s="683"/>
      <c r="D39" s="685"/>
      <c r="E39" s="686"/>
      <c r="F39" s="702"/>
      <c r="G39" s="375">
        <v>963183</v>
      </c>
      <c r="H39" s="375">
        <v>0</v>
      </c>
      <c r="I39" s="378" t="s">
        <v>1</v>
      </c>
      <c r="J39" s="377">
        <f>K39+N39</f>
        <v>0</v>
      </c>
      <c r="K39" s="377">
        <f>L39+M39</f>
        <v>0</v>
      </c>
      <c r="L39" s="376">
        <v>0</v>
      </c>
      <c r="M39" s="376">
        <v>0</v>
      </c>
      <c r="N39" s="377">
        <f>O39+R39+U39</f>
        <v>0</v>
      </c>
      <c r="O39" s="377">
        <f>P39+Q39</f>
        <v>0</v>
      </c>
      <c r="P39" s="376">
        <v>0</v>
      </c>
      <c r="Q39" s="376">
        <v>0</v>
      </c>
      <c r="R39" s="377">
        <f>S39+T39</f>
        <v>0</v>
      </c>
      <c r="S39" s="376">
        <v>0</v>
      </c>
      <c r="T39" s="376">
        <v>0</v>
      </c>
      <c r="U39" s="377">
        <f>V39+W39</f>
        <v>0</v>
      </c>
      <c r="V39" s="376">
        <v>0</v>
      </c>
      <c r="W39" s="376">
        <v>0</v>
      </c>
    </row>
    <row r="40" spans="1:23" s="371" customFormat="1" ht="12.75" hidden="1" customHeight="1">
      <c r="A40" s="702"/>
      <c r="B40" s="686"/>
      <c r="C40" s="683"/>
      <c r="D40" s="685"/>
      <c r="E40" s="686"/>
      <c r="F40" s="702"/>
      <c r="G40" s="375">
        <v>481591</v>
      </c>
      <c r="H40" s="375">
        <v>0</v>
      </c>
      <c r="I40" s="700" t="s">
        <v>2</v>
      </c>
      <c r="J40" s="688">
        <f t="shared" ref="J40:W40" si="4">J37+J39</f>
        <v>9631826</v>
      </c>
      <c r="K40" s="688">
        <f t="shared" si="4"/>
        <v>8187052</v>
      </c>
      <c r="L40" s="687">
        <f t="shared" si="4"/>
        <v>64060</v>
      </c>
      <c r="M40" s="687">
        <f t="shared" si="4"/>
        <v>8122992</v>
      </c>
      <c r="N40" s="688">
        <f t="shared" si="4"/>
        <v>1444774</v>
      </c>
      <c r="O40" s="688">
        <f t="shared" si="4"/>
        <v>963183</v>
      </c>
      <c r="P40" s="687">
        <f t="shared" si="4"/>
        <v>7537</v>
      </c>
      <c r="Q40" s="687">
        <f t="shared" si="4"/>
        <v>955646</v>
      </c>
      <c r="R40" s="688">
        <f t="shared" si="4"/>
        <v>481591</v>
      </c>
      <c r="S40" s="687">
        <f t="shared" si="4"/>
        <v>3768</v>
      </c>
      <c r="T40" s="687">
        <f t="shared" si="4"/>
        <v>477823</v>
      </c>
      <c r="U40" s="688">
        <f t="shared" si="4"/>
        <v>0</v>
      </c>
      <c r="V40" s="687">
        <f t="shared" si="4"/>
        <v>0</v>
      </c>
      <c r="W40" s="687">
        <f t="shared" si="4"/>
        <v>0</v>
      </c>
    </row>
    <row r="41" spans="1:23" s="371" customFormat="1" ht="12.75" hidden="1" customHeight="1">
      <c r="A41" s="702"/>
      <c r="B41" s="686"/>
      <c r="C41" s="684"/>
      <c r="D41" s="685"/>
      <c r="E41" s="686"/>
      <c r="F41" s="702"/>
      <c r="G41" s="375">
        <v>0</v>
      </c>
      <c r="H41" s="375">
        <v>0</v>
      </c>
      <c r="I41" s="701"/>
      <c r="J41" s="688"/>
      <c r="K41" s="688"/>
      <c r="L41" s="687"/>
      <c r="M41" s="687"/>
      <c r="N41" s="688"/>
      <c r="O41" s="688"/>
      <c r="P41" s="687"/>
      <c r="Q41" s="687"/>
      <c r="R41" s="688"/>
      <c r="S41" s="687"/>
      <c r="T41" s="687"/>
      <c r="U41" s="688"/>
      <c r="V41" s="687"/>
      <c r="W41" s="687"/>
    </row>
    <row r="42" spans="1:23" s="371" customFormat="1" ht="12.75" hidden="1" customHeight="1">
      <c r="A42" s="702">
        <v>2</v>
      </c>
      <c r="B42" s="686" t="s">
        <v>688</v>
      </c>
      <c r="C42" s="682" t="s">
        <v>691</v>
      </c>
      <c r="D42" s="685" t="s">
        <v>686</v>
      </c>
      <c r="E42" s="686" t="s">
        <v>685</v>
      </c>
      <c r="F42" s="702" t="s">
        <v>635</v>
      </c>
      <c r="G42" s="375">
        <f>G43+G44+G45+G46</f>
        <v>35034670</v>
      </c>
      <c r="H42" s="375">
        <f>H44+H43+H45+H46</f>
        <v>0</v>
      </c>
      <c r="I42" s="700" t="s">
        <v>0</v>
      </c>
      <c r="J42" s="688">
        <f>K42+N42</f>
        <v>35034670</v>
      </c>
      <c r="K42" s="688">
        <f>L42+M42</f>
        <v>28194163</v>
      </c>
      <c r="L42" s="687">
        <v>236651</v>
      </c>
      <c r="M42" s="687">
        <v>27957512</v>
      </c>
      <c r="N42" s="688">
        <f>O42+R42+U42</f>
        <v>6840507</v>
      </c>
      <c r="O42" s="688">
        <f>P42+Q42</f>
        <v>3316960</v>
      </c>
      <c r="P42" s="687">
        <v>27841</v>
      </c>
      <c r="Q42" s="687">
        <v>3289119</v>
      </c>
      <c r="R42" s="688">
        <f>S42+T42</f>
        <v>1635550</v>
      </c>
      <c r="S42" s="687">
        <v>13920</v>
      </c>
      <c r="T42" s="687">
        <v>1621630</v>
      </c>
      <c r="U42" s="688">
        <f>V42+W42</f>
        <v>1887997</v>
      </c>
      <c r="V42" s="687">
        <v>0</v>
      </c>
      <c r="W42" s="687">
        <v>1887997</v>
      </c>
    </row>
    <row r="43" spans="1:23" s="371" customFormat="1" ht="12.75" hidden="1" customHeight="1">
      <c r="A43" s="702"/>
      <c r="B43" s="686"/>
      <c r="C43" s="683"/>
      <c r="D43" s="685"/>
      <c r="E43" s="686"/>
      <c r="F43" s="702"/>
      <c r="G43" s="375">
        <v>28194163</v>
      </c>
      <c r="H43" s="375">
        <v>0</v>
      </c>
      <c r="I43" s="701"/>
      <c r="J43" s="688"/>
      <c r="K43" s="688"/>
      <c r="L43" s="687"/>
      <c r="M43" s="687"/>
      <c r="N43" s="688"/>
      <c r="O43" s="688"/>
      <c r="P43" s="687"/>
      <c r="Q43" s="687"/>
      <c r="R43" s="688"/>
      <c r="S43" s="687"/>
      <c r="T43" s="687"/>
      <c r="U43" s="688"/>
      <c r="V43" s="687"/>
      <c r="W43" s="687"/>
    </row>
    <row r="44" spans="1:23" s="371" customFormat="1" ht="12.75" hidden="1" customHeight="1">
      <c r="A44" s="702"/>
      <c r="B44" s="686"/>
      <c r="C44" s="683"/>
      <c r="D44" s="685"/>
      <c r="E44" s="686"/>
      <c r="F44" s="702"/>
      <c r="G44" s="375">
        <v>3316960</v>
      </c>
      <c r="H44" s="375">
        <v>0</v>
      </c>
      <c r="I44" s="378" t="s">
        <v>1</v>
      </c>
      <c r="J44" s="377">
        <f>K44+N44</f>
        <v>0</v>
      </c>
      <c r="K44" s="377">
        <f>L44+M44</f>
        <v>0</v>
      </c>
      <c r="L44" s="376">
        <v>0</v>
      </c>
      <c r="M44" s="376">
        <v>0</v>
      </c>
      <c r="N44" s="377">
        <f>O44+R44+U44</f>
        <v>0</v>
      </c>
      <c r="O44" s="377">
        <f>P44+Q44</f>
        <v>0</v>
      </c>
      <c r="P44" s="376">
        <v>0</v>
      </c>
      <c r="Q44" s="376">
        <v>0</v>
      </c>
      <c r="R44" s="377">
        <f>S44+T44</f>
        <v>0</v>
      </c>
      <c r="S44" s="376">
        <v>0</v>
      </c>
      <c r="T44" s="376">
        <v>0</v>
      </c>
      <c r="U44" s="377">
        <f>V44+W44</f>
        <v>0</v>
      </c>
      <c r="V44" s="376">
        <v>0</v>
      </c>
      <c r="W44" s="376">
        <v>0</v>
      </c>
    </row>
    <row r="45" spans="1:23" s="371" customFormat="1" ht="12.75" hidden="1" customHeight="1">
      <c r="A45" s="702"/>
      <c r="B45" s="686"/>
      <c r="C45" s="683"/>
      <c r="D45" s="685"/>
      <c r="E45" s="686"/>
      <c r="F45" s="702"/>
      <c r="G45" s="375">
        <v>1635550</v>
      </c>
      <c r="H45" s="375">
        <v>0</v>
      </c>
      <c r="I45" s="700" t="s">
        <v>2</v>
      </c>
      <c r="J45" s="688">
        <f t="shared" ref="J45:W45" si="5">J42+J44</f>
        <v>35034670</v>
      </c>
      <c r="K45" s="688">
        <f t="shared" si="5"/>
        <v>28194163</v>
      </c>
      <c r="L45" s="687">
        <f t="shared" si="5"/>
        <v>236651</v>
      </c>
      <c r="M45" s="687">
        <f t="shared" si="5"/>
        <v>27957512</v>
      </c>
      <c r="N45" s="688">
        <f t="shared" si="5"/>
        <v>6840507</v>
      </c>
      <c r="O45" s="688">
        <f t="shared" si="5"/>
        <v>3316960</v>
      </c>
      <c r="P45" s="687">
        <f t="shared" si="5"/>
        <v>27841</v>
      </c>
      <c r="Q45" s="687">
        <f t="shared" si="5"/>
        <v>3289119</v>
      </c>
      <c r="R45" s="688">
        <f t="shared" si="5"/>
        <v>1635550</v>
      </c>
      <c r="S45" s="687">
        <f t="shared" si="5"/>
        <v>13920</v>
      </c>
      <c r="T45" s="687">
        <f t="shared" si="5"/>
        <v>1621630</v>
      </c>
      <c r="U45" s="688">
        <f t="shared" si="5"/>
        <v>1887997</v>
      </c>
      <c r="V45" s="687">
        <f t="shared" si="5"/>
        <v>0</v>
      </c>
      <c r="W45" s="687">
        <f t="shared" si="5"/>
        <v>1887997</v>
      </c>
    </row>
    <row r="46" spans="1:23" s="371" customFormat="1" ht="12.75" hidden="1" customHeight="1">
      <c r="A46" s="702"/>
      <c r="B46" s="686"/>
      <c r="C46" s="684"/>
      <c r="D46" s="685"/>
      <c r="E46" s="686"/>
      <c r="F46" s="702"/>
      <c r="G46" s="375">
        <v>1887997</v>
      </c>
      <c r="H46" s="375">
        <v>0</v>
      </c>
      <c r="I46" s="701"/>
      <c r="J46" s="688"/>
      <c r="K46" s="688"/>
      <c r="L46" s="687"/>
      <c r="M46" s="687"/>
      <c r="N46" s="688"/>
      <c r="O46" s="688"/>
      <c r="P46" s="687"/>
      <c r="Q46" s="687"/>
      <c r="R46" s="688"/>
      <c r="S46" s="687"/>
      <c r="T46" s="687"/>
      <c r="U46" s="688"/>
      <c r="V46" s="687"/>
      <c r="W46" s="687"/>
    </row>
    <row r="47" spans="1:23" s="371" customFormat="1" ht="12.75" hidden="1" customHeight="1">
      <c r="A47" s="702">
        <v>6</v>
      </c>
      <c r="B47" s="686" t="s">
        <v>688</v>
      </c>
      <c r="C47" s="682" t="s">
        <v>690</v>
      </c>
      <c r="D47" s="685" t="s">
        <v>686</v>
      </c>
      <c r="E47" s="686" t="s">
        <v>685</v>
      </c>
      <c r="F47" s="702" t="s">
        <v>635</v>
      </c>
      <c r="G47" s="375">
        <f>G48+G49+G50+G51</f>
        <v>6053500</v>
      </c>
      <c r="H47" s="375">
        <f>H49+H48+H50+H51</f>
        <v>0</v>
      </c>
      <c r="I47" s="700" t="s">
        <v>0</v>
      </c>
      <c r="J47" s="688">
        <f>K47+N47</f>
        <v>6053500</v>
      </c>
      <c r="K47" s="688">
        <f>L47+M47</f>
        <v>5145475</v>
      </c>
      <c r="L47" s="687">
        <v>38195</v>
      </c>
      <c r="M47" s="687">
        <v>5107280</v>
      </c>
      <c r="N47" s="688">
        <f>O47+R47+U47</f>
        <v>908025</v>
      </c>
      <c r="O47" s="688">
        <f>P47+Q47</f>
        <v>605350</v>
      </c>
      <c r="P47" s="687">
        <v>4494</v>
      </c>
      <c r="Q47" s="687">
        <v>600856</v>
      </c>
      <c r="R47" s="688">
        <f>S47+T47</f>
        <v>302675</v>
      </c>
      <c r="S47" s="687">
        <v>2247</v>
      </c>
      <c r="T47" s="687">
        <v>300428</v>
      </c>
      <c r="U47" s="688">
        <f>V47+W47</f>
        <v>0</v>
      </c>
      <c r="V47" s="687">
        <v>0</v>
      </c>
      <c r="W47" s="687">
        <v>0</v>
      </c>
    </row>
    <row r="48" spans="1:23" s="371" customFormat="1" ht="12.75" hidden="1" customHeight="1">
      <c r="A48" s="702"/>
      <c r="B48" s="686"/>
      <c r="C48" s="683"/>
      <c r="D48" s="685"/>
      <c r="E48" s="686"/>
      <c r="F48" s="702"/>
      <c r="G48" s="375">
        <v>5145475</v>
      </c>
      <c r="H48" s="375">
        <v>0</v>
      </c>
      <c r="I48" s="701"/>
      <c r="J48" s="688"/>
      <c r="K48" s="688"/>
      <c r="L48" s="687"/>
      <c r="M48" s="687"/>
      <c r="N48" s="688"/>
      <c r="O48" s="688"/>
      <c r="P48" s="687"/>
      <c r="Q48" s="687"/>
      <c r="R48" s="688"/>
      <c r="S48" s="687"/>
      <c r="T48" s="687"/>
      <c r="U48" s="688"/>
      <c r="V48" s="687"/>
      <c r="W48" s="687"/>
    </row>
    <row r="49" spans="1:23" s="371" customFormat="1" ht="12.75" hidden="1" customHeight="1">
      <c r="A49" s="702"/>
      <c r="B49" s="686"/>
      <c r="C49" s="683"/>
      <c r="D49" s="685"/>
      <c r="E49" s="686"/>
      <c r="F49" s="702"/>
      <c r="G49" s="375">
        <v>605350</v>
      </c>
      <c r="H49" s="375">
        <v>0</v>
      </c>
      <c r="I49" s="378" t="s">
        <v>1</v>
      </c>
      <c r="J49" s="377">
        <f>K49+N49</f>
        <v>0</v>
      </c>
      <c r="K49" s="377">
        <f>L49+M49</f>
        <v>0</v>
      </c>
      <c r="L49" s="376">
        <v>0</v>
      </c>
      <c r="M49" s="376">
        <v>0</v>
      </c>
      <c r="N49" s="377">
        <f>O49+R49+U49</f>
        <v>0</v>
      </c>
      <c r="O49" s="377">
        <f>P49+Q49</f>
        <v>0</v>
      </c>
      <c r="P49" s="376">
        <v>0</v>
      </c>
      <c r="Q49" s="376">
        <v>0</v>
      </c>
      <c r="R49" s="377">
        <f>S49+T49</f>
        <v>0</v>
      </c>
      <c r="S49" s="376">
        <v>0</v>
      </c>
      <c r="T49" s="376">
        <v>0</v>
      </c>
      <c r="U49" s="377">
        <f>V49+W49</f>
        <v>0</v>
      </c>
      <c r="V49" s="376">
        <v>0</v>
      </c>
      <c r="W49" s="376">
        <v>0</v>
      </c>
    </row>
    <row r="50" spans="1:23" s="371" customFormat="1" ht="12.75" hidden="1" customHeight="1">
      <c r="A50" s="702"/>
      <c r="B50" s="686"/>
      <c r="C50" s="683"/>
      <c r="D50" s="685"/>
      <c r="E50" s="686"/>
      <c r="F50" s="702"/>
      <c r="G50" s="375">
        <v>302675</v>
      </c>
      <c r="H50" s="375">
        <v>0</v>
      </c>
      <c r="I50" s="700" t="s">
        <v>2</v>
      </c>
      <c r="J50" s="688">
        <f t="shared" ref="J50:W50" si="6">J47+J49</f>
        <v>6053500</v>
      </c>
      <c r="K50" s="688">
        <f t="shared" si="6"/>
        <v>5145475</v>
      </c>
      <c r="L50" s="687">
        <f t="shared" si="6"/>
        <v>38195</v>
      </c>
      <c r="M50" s="687">
        <f t="shared" si="6"/>
        <v>5107280</v>
      </c>
      <c r="N50" s="688">
        <f t="shared" si="6"/>
        <v>908025</v>
      </c>
      <c r="O50" s="688">
        <f t="shared" si="6"/>
        <v>605350</v>
      </c>
      <c r="P50" s="687">
        <f t="shared" si="6"/>
        <v>4494</v>
      </c>
      <c r="Q50" s="687">
        <f t="shared" si="6"/>
        <v>600856</v>
      </c>
      <c r="R50" s="688">
        <f t="shared" si="6"/>
        <v>302675</v>
      </c>
      <c r="S50" s="687">
        <f t="shared" si="6"/>
        <v>2247</v>
      </c>
      <c r="T50" s="687">
        <f t="shared" si="6"/>
        <v>300428</v>
      </c>
      <c r="U50" s="688">
        <f t="shared" si="6"/>
        <v>0</v>
      </c>
      <c r="V50" s="687">
        <f t="shared" si="6"/>
        <v>0</v>
      </c>
      <c r="W50" s="687">
        <f t="shared" si="6"/>
        <v>0</v>
      </c>
    </row>
    <row r="51" spans="1:23" s="371" customFormat="1" ht="12.75" hidden="1" customHeight="1">
      <c r="A51" s="702"/>
      <c r="B51" s="686"/>
      <c r="C51" s="684"/>
      <c r="D51" s="685"/>
      <c r="E51" s="686"/>
      <c r="F51" s="702"/>
      <c r="G51" s="375">
        <v>0</v>
      </c>
      <c r="H51" s="375">
        <v>0</v>
      </c>
      <c r="I51" s="701"/>
      <c r="J51" s="688"/>
      <c r="K51" s="688"/>
      <c r="L51" s="687"/>
      <c r="M51" s="687"/>
      <c r="N51" s="688"/>
      <c r="O51" s="688"/>
      <c r="P51" s="687"/>
      <c r="Q51" s="687"/>
      <c r="R51" s="688"/>
      <c r="S51" s="687"/>
      <c r="T51" s="687"/>
      <c r="U51" s="688"/>
      <c r="V51" s="687"/>
      <c r="W51" s="687"/>
    </row>
    <row r="52" spans="1:23" s="371" customFormat="1" ht="12.75" hidden="1" customHeight="1">
      <c r="A52" s="702">
        <v>7</v>
      </c>
      <c r="B52" s="686" t="s">
        <v>688</v>
      </c>
      <c r="C52" s="682" t="s">
        <v>689</v>
      </c>
      <c r="D52" s="685" t="s">
        <v>686</v>
      </c>
      <c r="E52" s="686" t="s">
        <v>685</v>
      </c>
      <c r="F52" s="702" t="s">
        <v>635</v>
      </c>
      <c r="G52" s="375">
        <f>G53+G54+G55+G56</f>
        <v>10369739</v>
      </c>
      <c r="H52" s="375">
        <f>H54+H53+H55+H56</f>
        <v>0</v>
      </c>
      <c r="I52" s="700" t="s">
        <v>0</v>
      </c>
      <c r="J52" s="688">
        <f>K52+N52</f>
        <v>10369739</v>
      </c>
      <c r="K52" s="688">
        <f>L52+M52</f>
        <v>8814279</v>
      </c>
      <c r="L52" s="687">
        <v>74520</v>
      </c>
      <c r="M52" s="687">
        <v>8739759</v>
      </c>
      <c r="N52" s="688">
        <f>O52+R52+U52</f>
        <v>1555460</v>
      </c>
      <c r="O52" s="688">
        <f>P52+Q52</f>
        <v>1036974</v>
      </c>
      <c r="P52" s="687">
        <v>8767</v>
      </c>
      <c r="Q52" s="687">
        <v>1028207</v>
      </c>
      <c r="R52" s="688">
        <f>S52+T52</f>
        <v>518486</v>
      </c>
      <c r="S52" s="687">
        <v>4384</v>
      </c>
      <c r="T52" s="687">
        <v>514102</v>
      </c>
      <c r="U52" s="688">
        <f>V52+W52</f>
        <v>0</v>
      </c>
      <c r="V52" s="687">
        <v>0</v>
      </c>
      <c r="W52" s="687">
        <v>0</v>
      </c>
    </row>
    <row r="53" spans="1:23" s="371" customFormat="1" ht="12.75" hidden="1" customHeight="1">
      <c r="A53" s="702"/>
      <c r="B53" s="686"/>
      <c r="C53" s="683"/>
      <c r="D53" s="685"/>
      <c r="E53" s="686"/>
      <c r="F53" s="702"/>
      <c r="G53" s="375">
        <v>8814279</v>
      </c>
      <c r="H53" s="375">
        <v>0</v>
      </c>
      <c r="I53" s="701"/>
      <c r="J53" s="688"/>
      <c r="K53" s="688"/>
      <c r="L53" s="687"/>
      <c r="M53" s="687"/>
      <c r="N53" s="688"/>
      <c r="O53" s="688"/>
      <c r="P53" s="687"/>
      <c r="Q53" s="687"/>
      <c r="R53" s="688"/>
      <c r="S53" s="687"/>
      <c r="T53" s="687"/>
      <c r="U53" s="688"/>
      <c r="V53" s="687"/>
      <c r="W53" s="687"/>
    </row>
    <row r="54" spans="1:23" s="371" customFormat="1" ht="12.75" hidden="1" customHeight="1">
      <c r="A54" s="702"/>
      <c r="B54" s="686"/>
      <c r="C54" s="683"/>
      <c r="D54" s="685"/>
      <c r="E54" s="686"/>
      <c r="F54" s="702"/>
      <c r="G54" s="375">
        <v>1036974</v>
      </c>
      <c r="H54" s="375">
        <v>0</v>
      </c>
      <c r="I54" s="378" t="s">
        <v>1</v>
      </c>
      <c r="J54" s="377">
        <f>K54+N54</f>
        <v>0</v>
      </c>
      <c r="K54" s="377">
        <f>L54+M54</f>
        <v>0</v>
      </c>
      <c r="L54" s="376">
        <v>0</v>
      </c>
      <c r="M54" s="376">
        <v>0</v>
      </c>
      <c r="N54" s="377">
        <f>O54+R54+U54</f>
        <v>0</v>
      </c>
      <c r="O54" s="377">
        <f>P54+Q54</f>
        <v>0</v>
      </c>
      <c r="P54" s="376">
        <v>0</v>
      </c>
      <c r="Q54" s="376">
        <v>0</v>
      </c>
      <c r="R54" s="377">
        <f>S54+T54</f>
        <v>0</v>
      </c>
      <c r="S54" s="376">
        <v>0</v>
      </c>
      <c r="T54" s="376">
        <v>0</v>
      </c>
      <c r="U54" s="377">
        <f>V54+W54</f>
        <v>0</v>
      </c>
      <c r="V54" s="376">
        <v>0</v>
      </c>
      <c r="W54" s="376">
        <v>0</v>
      </c>
    </row>
    <row r="55" spans="1:23" s="371" customFormat="1" ht="12.75" hidden="1" customHeight="1">
      <c r="A55" s="702"/>
      <c r="B55" s="686"/>
      <c r="C55" s="683"/>
      <c r="D55" s="685"/>
      <c r="E55" s="686"/>
      <c r="F55" s="702"/>
      <c r="G55" s="375">
        <v>518486</v>
      </c>
      <c r="H55" s="375">
        <v>0</v>
      </c>
      <c r="I55" s="700" t="s">
        <v>2</v>
      </c>
      <c r="J55" s="688">
        <f t="shared" ref="J55:W55" si="7">J52+J54</f>
        <v>10369739</v>
      </c>
      <c r="K55" s="688">
        <f t="shared" si="7"/>
        <v>8814279</v>
      </c>
      <c r="L55" s="687">
        <f t="shared" si="7"/>
        <v>74520</v>
      </c>
      <c r="M55" s="687">
        <f t="shared" si="7"/>
        <v>8739759</v>
      </c>
      <c r="N55" s="688">
        <f t="shared" si="7"/>
        <v>1555460</v>
      </c>
      <c r="O55" s="688">
        <f t="shared" si="7"/>
        <v>1036974</v>
      </c>
      <c r="P55" s="687">
        <f t="shared" si="7"/>
        <v>8767</v>
      </c>
      <c r="Q55" s="687">
        <f t="shared" si="7"/>
        <v>1028207</v>
      </c>
      <c r="R55" s="688">
        <f t="shared" si="7"/>
        <v>518486</v>
      </c>
      <c r="S55" s="687">
        <f t="shared" si="7"/>
        <v>4384</v>
      </c>
      <c r="T55" s="687">
        <f t="shared" si="7"/>
        <v>514102</v>
      </c>
      <c r="U55" s="688">
        <f t="shared" si="7"/>
        <v>0</v>
      </c>
      <c r="V55" s="687">
        <f t="shared" si="7"/>
        <v>0</v>
      </c>
      <c r="W55" s="687">
        <f t="shared" si="7"/>
        <v>0</v>
      </c>
    </row>
    <row r="56" spans="1:23" s="371" customFormat="1" ht="12.75" hidden="1" customHeight="1">
      <c r="A56" s="702"/>
      <c r="B56" s="686"/>
      <c r="C56" s="684"/>
      <c r="D56" s="685"/>
      <c r="E56" s="686"/>
      <c r="F56" s="702"/>
      <c r="G56" s="375">
        <v>0</v>
      </c>
      <c r="H56" s="375">
        <v>0</v>
      </c>
      <c r="I56" s="701"/>
      <c r="J56" s="688"/>
      <c r="K56" s="688"/>
      <c r="L56" s="687"/>
      <c r="M56" s="687"/>
      <c r="N56" s="688"/>
      <c r="O56" s="688"/>
      <c r="P56" s="687"/>
      <c r="Q56" s="687"/>
      <c r="R56" s="688"/>
      <c r="S56" s="687"/>
      <c r="T56" s="687"/>
      <c r="U56" s="688"/>
      <c r="V56" s="687"/>
      <c r="W56" s="687"/>
    </row>
    <row r="57" spans="1:23" s="371" customFormat="1" ht="12.75" customHeight="1">
      <c r="A57" s="702">
        <v>1</v>
      </c>
      <c r="B57" s="686" t="s">
        <v>688</v>
      </c>
      <c r="C57" s="682" t="s">
        <v>687</v>
      </c>
      <c r="D57" s="685" t="s">
        <v>686</v>
      </c>
      <c r="E57" s="686" t="s">
        <v>685</v>
      </c>
      <c r="F57" s="702" t="s">
        <v>652</v>
      </c>
      <c r="G57" s="375">
        <f>G59+G58+G60+G61</f>
        <v>86689140</v>
      </c>
      <c r="H57" s="375">
        <f>H59+H58+H60+H61</f>
        <v>0</v>
      </c>
      <c r="I57" s="700" t="s">
        <v>0</v>
      </c>
      <c r="J57" s="688">
        <f>K57+N57</f>
        <v>35000000</v>
      </c>
      <c r="K57" s="688">
        <f>L57+M57</f>
        <v>29750000</v>
      </c>
      <c r="L57" s="687">
        <v>553584</v>
      </c>
      <c r="M57" s="687">
        <v>29196416</v>
      </c>
      <c r="N57" s="688">
        <f>O57+R57+U57</f>
        <v>5250000</v>
      </c>
      <c r="O57" s="688">
        <f>P57+Q57</f>
        <v>3500000</v>
      </c>
      <c r="P57" s="687">
        <v>65127</v>
      </c>
      <c r="Q57" s="687">
        <v>3434873</v>
      </c>
      <c r="R57" s="688">
        <f>S57+T57</f>
        <v>1750000</v>
      </c>
      <c r="S57" s="687">
        <v>32564</v>
      </c>
      <c r="T57" s="687">
        <v>1717436</v>
      </c>
      <c r="U57" s="688">
        <f>V57+W57</f>
        <v>0</v>
      </c>
      <c r="V57" s="687">
        <v>0</v>
      </c>
      <c r="W57" s="687">
        <v>0</v>
      </c>
    </row>
    <row r="58" spans="1:23" s="371" customFormat="1" ht="12.75" customHeight="1">
      <c r="A58" s="702"/>
      <c r="B58" s="686"/>
      <c r="C58" s="683"/>
      <c r="D58" s="685"/>
      <c r="E58" s="686"/>
      <c r="F58" s="702"/>
      <c r="G58" s="375">
        <v>73396004</v>
      </c>
      <c r="H58" s="375">
        <v>0</v>
      </c>
      <c r="I58" s="701"/>
      <c r="J58" s="688"/>
      <c r="K58" s="688"/>
      <c r="L58" s="687"/>
      <c r="M58" s="687"/>
      <c r="N58" s="688"/>
      <c r="O58" s="688"/>
      <c r="P58" s="687"/>
      <c r="Q58" s="687"/>
      <c r="R58" s="688"/>
      <c r="S58" s="687"/>
      <c r="T58" s="687"/>
      <c r="U58" s="688"/>
      <c r="V58" s="687"/>
      <c r="W58" s="687"/>
    </row>
    <row r="59" spans="1:23" s="371" customFormat="1" ht="12.75" customHeight="1">
      <c r="A59" s="702"/>
      <c r="B59" s="686"/>
      <c r="C59" s="683"/>
      <c r="D59" s="685"/>
      <c r="E59" s="686"/>
      <c r="F59" s="702"/>
      <c r="G59" s="375">
        <v>8634824</v>
      </c>
      <c r="H59" s="375">
        <v>0</v>
      </c>
      <c r="I59" s="378" t="s">
        <v>1</v>
      </c>
      <c r="J59" s="377">
        <f>K59+N59</f>
        <v>-6440300</v>
      </c>
      <c r="K59" s="377">
        <f>L59+M59</f>
        <v>-5474256</v>
      </c>
      <c r="L59" s="376">
        <v>-119256</v>
      </c>
      <c r="M59" s="376">
        <v>-5355000</v>
      </c>
      <c r="N59" s="377">
        <f>O59+R59+U59</f>
        <v>-966044</v>
      </c>
      <c r="O59" s="377">
        <f>P59+Q59</f>
        <v>-644029</v>
      </c>
      <c r="P59" s="376">
        <v>-14029</v>
      </c>
      <c r="Q59" s="376">
        <v>-630000</v>
      </c>
      <c r="R59" s="377">
        <f>S59+T59</f>
        <v>-322015</v>
      </c>
      <c r="S59" s="376">
        <v>-7015</v>
      </c>
      <c r="T59" s="376">
        <v>-315000</v>
      </c>
      <c r="U59" s="377">
        <f>V59+W59</f>
        <v>0</v>
      </c>
      <c r="V59" s="376">
        <v>0</v>
      </c>
      <c r="W59" s="376">
        <v>0</v>
      </c>
    </row>
    <row r="60" spans="1:23" s="371" customFormat="1" ht="12.75" customHeight="1">
      <c r="A60" s="702"/>
      <c r="B60" s="686"/>
      <c r="C60" s="683"/>
      <c r="D60" s="685"/>
      <c r="E60" s="686"/>
      <c r="F60" s="702"/>
      <c r="G60" s="375">
        <v>4658312</v>
      </c>
      <c r="H60" s="375">
        <v>0</v>
      </c>
      <c r="I60" s="700" t="s">
        <v>2</v>
      </c>
      <c r="J60" s="688">
        <f t="shared" ref="J60:W60" si="8">J57+J59</f>
        <v>28559700</v>
      </c>
      <c r="K60" s="688">
        <f t="shared" si="8"/>
        <v>24275744</v>
      </c>
      <c r="L60" s="687">
        <f t="shared" si="8"/>
        <v>434328</v>
      </c>
      <c r="M60" s="687">
        <f t="shared" si="8"/>
        <v>23841416</v>
      </c>
      <c r="N60" s="688">
        <f t="shared" si="8"/>
        <v>4283956</v>
      </c>
      <c r="O60" s="688">
        <f t="shared" si="8"/>
        <v>2855971</v>
      </c>
      <c r="P60" s="687">
        <f t="shared" si="8"/>
        <v>51098</v>
      </c>
      <c r="Q60" s="687">
        <f t="shared" si="8"/>
        <v>2804873</v>
      </c>
      <c r="R60" s="688">
        <f t="shared" si="8"/>
        <v>1427985</v>
      </c>
      <c r="S60" s="687">
        <f t="shared" si="8"/>
        <v>25549</v>
      </c>
      <c r="T60" s="687">
        <f t="shared" si="8"/>
        <v>1402436</v>
      </c>
      <c r="U60" s="688">
        <f t="shared" si="8"/>
        <v>0</v>
      </c>
      <c r="V60" s="687">
        <f t="shared" si="8"/>
        <v>0</v>
      </c>
      <c r="W60" s="687">
        <f t="shared" si="8"/>
        <v>0</v>
      </c>
    </row>
    <row r="61" spans="1:23" s="371" customFormat="1" ht="12.75" customHeight="1">
      <c r="A61" s="702"/>
      <c r="B61" s="686"/>
      <c r="C61" s="684"/>
      <c r="D61" s="685"/>
      <c r="E61" s="686"/>
      <c r="F61" s="702"/>
      <c r="G61" s="375">
        <v>0</v>
      </c>
      <c r="H61" s="375">
        <v>0</v>
      </c>
      <c r="I61" s="701"/>
      <c r="J61" s="688"/>
      <c r="K61" s="688"/>
      <c r="L61" s="687"/>
      <c r="M61" s="687"/>
      <c r="N61" s="688"/>
      <c r="O61" s="688"/>
      <c r="P61" s="687"/>
      <c r="Q61" s="687"/>
      <c r="R61" s="688"/>
      <c r="S61" s="687"/>
      <c r="T61" s="687"/>
      <c r="U61" s="688"/>
      <c r="V61" s="687"/>
      <c r="W61" s="687"/>
    </row>
    <row r="62" spans="1:23" s="371" customFormat="1" ht="12.75" hidden="1" customHeight="1">
      <c r="A62" s="702">
        <v>9</v>
      </c>
      <c r="B62" s="686" t="s">
        <v>684</v>
      </c>
      <c r="C62" s="682" t="s">
        <v>683</v>
      </c>
      <c r="D62" s="685" t="s">
        <v>391</v>
      </c>
      <c r="E62" s="686" t="s">
        <v>650</v>
      </c>
      <c r="F62" s="702" t="s">
        <v>682</v>
      </c>
      <c r="G62" s="375">
        <f>G64+G63+G65+G66</f>
        <v>20936862</v>
      </c>
      <c r="H62" s="375">
        <f>H63+H64+H65+H66</f>
        <v>659827</v>
      </c>
      <c r="I62" s="700" t="s">
        <v>0</v>
      </c>
      <c r="J62" s="688">
        <f>K62+N62</f>
        <v>20277035</v>
      </c>
      <c r="K62" s="688">
        <f>L62+M62</f>
        <v>18142610</v>
      </c>
      <c r="L62" s="687">
        <v>545621</v>
      </c>
      <c r="M62" s="687">
        <v>17596989</v>
      </c>
      <c r="N62" s="688">
        <f>O62+R62+U62</f>
        <v>2134425</v>
      </c>
      <c r="O62" s="688">
        <f>P62+Q62</f>
        <v>2134425</v>
      </c>
      <c r="P62" s="687">
        <v>64191</v>
      </c>
      <c r="Q62" s="687">
        <v>2070234</v>
      </c>
      <c r="R62" s="688">
        <f>S62+T62</f>
        <v>0</v>
      </c>
      <c r="S62" s="687">
        <v>0</v>
      </c>
      <c r="T62" s="687">
        <v>0</v>
      </c>
      <c r="U62" s="688">
        <f>V62+W62</f>
        <v>0</v>
      </c>
      <c r="V62" s="687">
        <v>0</v>
      </c>
      <c r="W62" s="687">
        <v>0</v>
      </c>
    </row>
    <row r="63" spans="1:23" s="371" customFormat="1" ht="12.75" hidden="1" customHeight="1">
      <c r="A63" s="702"/>
      <c r="B63" s="686"/>
      <c r="C63" s="683"/>
      <c r="D63" s="685"/>
      <c r="E63" s="686"/>
      <c r="F63" s="702"/>
      <c r="G63" s="375">
        <v>18732982</v>
      </c>
      <c r="H63" s="375">
        <v>590372</v>
      </c>
      <c r="I63" s="701"/>
      <c r="J63" s="688"/>
      <c r="K63" s="688"/>
      <c r="L63" s="687"/>
      <c r="M63" s="687"/>
      <c r="N63" s="688"/>
      <c r="O63" s="688"/>
      <c r="P63" s="687"/>
      <c r="Q63" s="687"/>
      <c r="R63" s="688"/>
      <c r="S63" s="687"/>
      <c r="T63" s="687"/>
      <c r="U63" s="688"/>
      <c r="V63" s="687"/>
      <c r="W63" s="687"/>
    </row>
    <row r="64" spans="1:23" s="371" customFormat="1" ht="12.75" hidden="1" customHeight="1">
      <c r="A64" s="702"/>
      <c r="B64" s="686"/>
      <c r="C64" s="683"/>
      <c r="D64" s="685"/>
      <c r="E64" s="686"/>
      <c r="F64" s="702"/>
      <c r="G64" s="375">
        <v>2203880</v>
      </c>
      <c r="H64" s="375">
        <v>69455</v>
      </c>
      <c r="I64" s="378" t="s">
        <v>1</v>
      </c>
      <c r="J64" s="377">
        <f>K64+N64</f>
        <v>0</v>
      </c>
      <c r="K64" s="377">
        <f>L64+M64</f>
        <v>0</v>
      </c>
      <c r="L64" s="376">
        <v>0</v>
      </c>
      <c r="M64" s="376">
        <v>0</v>
      </c>
      <c r="N64" s="377">
        <f>O64+R64+U64</f>
        <v>0</v>
      </c>
      <c r="O64" s="377">
        <f>P64+Q64</f>
        <v>0</v>
      </c>
      <c r="P64" s="376">
        <v>0</v>
      </c>
      <c r="Q64" s="376">
        <v>0</v>
      </c>
      <c r="R64" s="377">
        <f>S64+T64</f>
        <v>0</v>
      </c>
      <c r="S64" s="376">
        <v>0</v>
      </c>
      <c r="T64" s="376">
        <v>0</v>
      </c>
      <c r="U64" s="377">
        <f>V64+W64</f>
        <v>0</v>
      </c>
      <c r="V64" s="376">
        <v>0</v>
      </c>
      <c r="W64" s="376">
        <v>0</v>
      </c>
    </row>
    <row r="65" spans="1:23" s="371" customFormat="1" ht="12.75" hidden="1" customHeight="1">
      <c r="A65" s="702"/>
      <c r="B65" s="686"/>
      <c r="C65" s="683"/>
      <c r="D65" s="685"/>
      <c r="E65" s="686"/>
      <c r="F65" s="702"/>
      <c r="G65" s="375">
        <v>0</v>
      </c>
      <c r="H65" s="375">
        <v>0</v>
      </c>
      <c r="I65" s="700" t="s">
        <v>2</v>
      </c>
      <c r="J65" s="688">
        <f t="shared" ref="J65:W65" si="9">J62+J64</f>
        <v>20277035</v>
      </c>
      <c r="K65" s="688">
        <f t="shared" si="9"/>
        <v>18142610</v>
      </c>
      <c r="L65" s="687">
        <f t="shared" si="9"/>
        <v>545621</v>
      </c>
      <c r="M65" s="687">
        <f t="shared" si="9"/>
        <v>17596989</v>
      </c>
      <c r="N65" s="688">
        <f t="shared" si="9"/>
        <v>2134425</v>
      </c>
      <c r="O65" s="688">
        <f t="shared" si="9"/>
        <v>2134425</v>
      </c>
      <c r="P65" s="687">
        <f t="shared" si="9"/>
        <v>64191</v>
      </c>
      <c r="Q65" s="687">
        <f t="shared" si="9"/>
        <v>2070234</v>
      </c>
      <c r="R65" s="688">
        <f t="shared" si="9"/>
        <v>0</v>
      </c>
      <c r="S65" s="687">
        <f t="shared" si="9"/>
        <v>0</v>
      </c>
      <c r="T65" s="687">
        <f t="shared" si="9"/>
        <v>0</v>
      </c>
      <c r="U65" s="688">
        <f t="shared" si="9"/>
        <v>0</v>
      </c>
      <c r="V65" s="687">
        <f t="shared" si="9"/>
        <v>0</v>
      </c>
      <c r="W65" s="687">
        <f t="shared" si="9"/>
        <v>0</v>
      </c>
    </row>
    <row r="66" spans="1:23" s="371" customFormat="1" ht="12.75" hidden="1" customHeight="1">
      <c r="A66" s="702"/>
      <c r="B66" s="686"/>
      <c r="C66" s="684"/>
      <c r="D66" s="685"/>
      <c r="E66" s="686"/>
      <c r="F66" s="702"/>
      <c r="G66" s="375">
        <v>0</v>
      </c>
      <c r="H66" s="375">
        <v>0</v>
      </c>
      <c r="I66" s="701"/>
      <c r="J66" s="688"/>
      <c r="K66" s="688"/>
      <c r="L66" s="687"/>
      <c r="M66" s="687"/>
      <c r="N66" s="688"/>
      <c r="O66" s="688"/>
      <c r="P66" s="687"/>
      <c r="Q66" s="687"/>
      <c r="R66" s="688"/>
      <c r="S66" s="687"/>
      <c r="T66" s="687"/>
      <c r="U66" s="688"/>
      <c r="V66" s="687"/>
      <c r="W66" s="687"/>
    </row>
    <row r="67" spans="1:23" s="371" customFormat="1" ht="12.75" hidden="1" customHeight="1">
      <c r="A67" s="702">
        <v>10</v>
      </c>
      <c r="B67" s="686" t="s">
        <v>681</v>
      </c>
      <c r="C67" s="682" t="s">
        <v>680</v>
      </c>
      <c r="D67" s="685" t="s">
        <v>351</v>
      </c>
      <c r="E67" s="686" t="s">
        <v>658</v>
      </c>
      <c r="F67" s="702" t="s">
        <v>635</v>
      </c>
      <c r="G67" s="375">
        <f>G69+G68+G70+G71</f>
        <v>337500</v>
      </c>
      <c r="H67" s="375">
        <f>H69+H68+H70+H71</f>
        <v>50400</v>
      </c>
      <c r="I67" s="700" t="s">
        <v>0</v>
      </c>
      <c r="J67" s="688">
        <f>K67+N67</f>
        <v>287100</v>
      </c>
      <c r="K67" s="688">
        <f>L67+M67</f>
        <v>244035</v>
      </c>
      <c r="L67" s="687">
        <v>244035</v>
      </c>
      <c r="M67" s="687">
        <v>0</v>
      </c>
      <c r="N67" s="688">
        <f>O67+R67+U67</f>
        <v>43065</v>
      </c>
      <c r="O67" s="688">
        <f>P67+Q67</f>
        <v>14355</v>
      </c>
      <c r="P67" s="687">
        <v>14355</v>
      </c>
      <c r="Q67" s="687">
        <v>0</v>
      </c>
      <c r="R67" s="688">
        <f>S67+T67</f>
        <v>28710</v>
      </c>
      <c r="S67" s="687">
        <v>28710</v>
      </c>
      <c r="T67" s="687">
        <v>0</v>
      </c>
      <c r="U67" s="688">
        <f>V67+W67</f>
        <v>0</v>
      </c>
      <c r="V67" s="687">
        <v>0</v>
      </c>
      <c r="W67" s="687">
        <v>0</v>
      </c>
    </row>
    <row r="68" spans="1:23" s="371" customFormat="1" ht="12.75" hidden="1" customHeight="1">
      <c r="A68" s="702"/>
      <c r="B68" s="686"/>
      <c r="C68" s="683"/>
      <c r="D68" s="685"/>
      <c r="E68" s="686"/>
      <c r="F68" s="702"/>
      <c r="G68" s="375">
        <v>286875</v>
      </c>
      <c r="H68" s="375">
        <v>42840</v>
      </c>
      <c r="I68" s="701"/>
      <c r="J68" s="688"/>
      <c r="K68" s="688"/>
      <c r="L68" s="687"/>
      <c r="M68" s="687"/>
      <c r="N68" s="688"/>
      <c r="O68" s="688"/>
      <c r="P68" s="687"/>
      <c r="Q68" s="687"/>
      <c r="R68" s="688"/>
      <c r="S68" s="687"/>
      <c r="T68" s="687"/>
      <c r="U68" s="688"/>
      <c r="V68" s="687"/>
      <c r="W68" s="687"/>
    </row>
    <row r="69" spans="1:23" s="371" customFormat="1" ht="12.75" hidden="1" customHeight="1">
      <c r="A69" s="702"/>
      <c r="B69" s="686"/>
      <c r="C69" s="683"/>
      <c r="D69" s="685"/>
      <c r="E69" s="686"/>
      <c r="F69" s="702"/>
      <c r="G69" s="375">
        <v>16875</v>
      </c>
      <c r="H69" s="375">
        <v>2520</v>
      </c>
      <c r="I69" s="378" t="s">
        <v>1</v>
      </c>
      <c r="J69" s="377">
        <f>K69+N69</f>
        <v>0</v>
      </c>
      <c r="K69" s="377">
        <f>L69+M69</f>
        <v>0</v>
      </c>
      <c r="L69" s="376">
        <v>0</v>
      </c>
      <c r="M69" s="376">
        <v>0</v>
      </c>
      <c r="N69" s="377">
        <f>O69+R69+U69</f>
        <v>0</v>
      </c>
      <c r="O69" s="377">
        <f>P69+Q69</f>
        <v>0</v>
      </c>
      <c r="P69" s="376">
        <v>0</v>
      </c>
      <c r="Q69" s="376">
        <v>0</v>
      </c>
      <c r="R69" s="377">
        <f>S69+T69</f>
        <v>0</v>
      </c>
      <c r="S69" s="376">
        <v>0</v>
      </c>
      <c r="T69" s="376">
        <v>0</v>
      </c>
      <c r="U69" s="377">
        <f>V69+W69</f>
        <v>0</v>
      </c>
      <c r="V69" s="376">
        <v>0</v>
      </c>
      <c r="W69" s="376">
        <v>0</v>
      </c>
    </row>
    <row r="70" spans="1:23" s="371" customFormat="1" ht="12.75" hidden="1" customHeight="1">
      <c r="A70" s="702"/>
      <c r="B70" s="686"/>
      <c r="C70" s="683"/>
      <c r="D70" s="685"/>
      <c r="E70" s="686"/>
      <c r="F70" s="702"/>
      <c r="G70" s="375">
        <v>33750</v>
      </c>
      <c r="H70" s="375">
        <v>5040</v>
      </c>
      <c r="I70" s="700" t="s">
        <v>2</v>
      </c>
      <c r="J70" s="688">
        <f t="shared" ref="J70:W70" si="10">J67+J69</f>
        <v>287100</v>
      </c>
      <c r="K70" s="688">
        <f t="shared" si="10"/>
        <v>244035</v>
      </c>
      <c r="L70" s="687">
        <f t="shared" si="10"/>
        <v>244035</v>
      </c>
      <c r="M70" s="687">
        <f t="shared" si="10"/>
        <v>0</v>
      </c>
      <c r="N70" s="688">
        <f t="shared" si="10"/>
        <v>43065</v>
      </c>
      <c r="O70" s="688">
        <f t="shared" si="10"/>
        <v>14355</v>
      </c>
      <c r="P70" s="687">
        <f t="shared" si="10"/>
        <v>14355</v>
      </c>
      <c r="Q70" s="687">
        <f t="shared" si="10"/>
        <v>0</v>
      </c>
      <c r="R70" s="688">
        <f t="shared" si="10"/>
        <v>28710</v>
      </c>
      <c r="S70" s="687">
        <f t="shared" si="10"/>
        <v>28710</v>
      </c>
      <c r="T70" s="687">
        <f t="shared" si="10"/>
        <v>0</v>
      </c>
      <c r="U70" s="688">
        <f t="shared" si="10"/>
        <v>0</v>
      </c>
      <c r="V70" s="687">
        <f t="shared" si="10"/>
        <v>0</v>
      </c>
      <c r="W70" s="687">
        <f t="shared" si="10"/>
        <v>0</v>
      </c>
    </row>
    <row r="71" spans="1:23" s="371" customFormat="1" ht="12.75" hidden="1" customHeight="1">
      <c r="A71" s="702"/>
      <c r="B71" s="686"/>
      <c r="C71" s="684"/>
      <c r="D71" s="685"/>
      <c r="E71" s="686"/>
      <c r="F71" s="702"/>
      <c r="G71" s="375">
        <v>0</v>
      </c>
      <c r="H71" s="375">
        <v>0</v>
      </c>
      <c r="I71" s="701"/>
      <c r="J71" s="688"/>
      <c r="K71" s="688"/>
      <c r="L71" s="687"/>
      <c r="M71" s="687"/>
      <c r="N71" s="688"/>
      <c r="O71" s="688"/>
      <c r="P71" s="687"/>
      <c r="Q71" s="687"/>
      <c r="R71" s="688"/>
      <c r="S71" s="687"/>
      <c r="T71" s="687"/>
      <c r="U71" s="688"/>
      <c r="V71" s="687"/>
      <c r="W71" s="687"/>
    </row>
    <row r="72" spans="1:23" s="371" customFormat="1" ht="12.75" hidden="1" customHeight="1">
      <c r="A72" s="702">
        <v>11</v>
      </c>
      <c r="B72" s="686" t="s">
        <v>677</v>
      </c>
      <c r="C72" s="682" t="s">
        <v>679</v>
      </c>
      <c r="D72" s="685" t="s">
        <v>351</v>
      </c>
      <c r="E72" s="686" t="s">
        <v>678</v>
      </c>
      <c r="F72" s="702" t="s">
        <v>675</v>
      </c>
      <c r="G72" s="375">
        <f>G74+G73+G75+G76</f>
        <v>3595591</v>
      </c>
      <c r="H72" s="375">
        <f>H73+H74+H75+H76</f>
        <v>0</v>
      </c>
      <c r="I72" s="700" t="s">
        <v>0</v>
      </c>
      <c r="J72" s="688">
        <f>K72+N72</f>
        <v>1799796</v>
      </c>
      <c r="K72" s="688">
        <f>L72+M72</f>
        <v>1529826</v>
      </c>
      <c r="L72" s="687">
        <v>1529826</v>
      </c>
      <c r="M72" s="687">
        <v>0</v>
      </c>
      <c r="N72" s="688">
        <f>O72+R72+U72</f>
        <v>269970</v>
      </c>
      <c r="O72" s="688">
        <f>P72+Q72</f>
        <v>89990</v>
      </c>
      <c r="P72" s="687">
        <v>89990</v>
      </c>
      <c r="Q72" s="687">
        <v>0</v>
      </c>
      <c r="R72" s="688">
        <f>S72+T72</f>
        <v>179980</v>
      </c>
      <c r="S72" s="687">
        <v>179980</v>
      </c>
      <c r="T72" s="687">
        <v>0</v>
      </c>
      <c r="U72" s="688">
        <f>V72+W72</f>
        <v>0</v>
      </c>
      <c r="V72" s="687">
        <v>0</v>
      </c>
      <c r="W72" s="687">
        <v>0</v>
      </c>
    </row>
    <row r="73" spans="1:23" s="371" customFormat="1" ht="12.75" hidden="1" customHeight="1">
      <c r="A73" s="702"/>
      <c r="B73" s="686"/>
      <c r="C73" s="683"/>
      <c r="D73" s="685"/>
      <c r="E73" s="686"/>
      <c r="F73" s="702"/>
      <c r="G73" s="375">
        <v>3056252</v>
      </c>
      <c r="H73" s="375">
        <v>0</v>
      </c>
      <c r="I73" s="701"/>
      <c r="J73" s="688"/>
      <c r="K73" s="688"/>
      <c r="L73" s="687"/>
      <c r="M73" s="687"/>
      <c r="N73" s="688"/>
      <c r="O73" s="688"/>
      <c r="P73" s="687"/>
      <c r="Q73" s="687"/>
      <c r="R73" s="688"/>
      <c r="S73" s="687"/>
      <c r="T73" s="687"/>
      <c r="U73" s="688"/>
      <c r="V73" s="687"/>
      <c r="W73" s="687"/>
    </row>
    <row r="74" spans="1:23" s="371" customFormat="1" ht="12.75" hidden="1" customHeight="1">
      <c r="A74" s="702"/>
      <c r="B74" s="686"/>
      <c r="C74" s="683"/>
      <c r="D74" s="685"/>
      <c r="E74" s="686"/>
      <c r="F74" s="702"/>
      <c r="G74" s="375">
        <v>179780</v>
      </c>
      <c r="H74" s="375">
        <v>0</v>
      </c>
      <c r="I74" s="378" t="s">
        <v>1</v>
      </c>
      <c r="J74" s="377">
        <f>K74+N74</f>
        <v>0</v>
      </c>
      <c r="K74" s="377">
        <f>L74+M74</f>
        <v>0</v>
      </c>
      <c r="L74" s="376">
        <v>0</v>
      </c>
      <c r="M74" s="376">
        <v>0</v>
      </c>
      <c r="N74" s="377">
        <f>O74+R74+U74</f>
        <v>0</v>
      </c>
      <c r="O74" s="377">
        <f>P74+Q74</f>
        <v>0</v>
      </c>
      <c r="P74" s="376">
        <v>0</v>
      </c>
      <c r="Q74" s="376">
        <v>0</v>
      </c>
      <c r="R74" s="377">
        <f>S74+T74</f>
        <v>0</v>
      </c>
      <c r="S74" s="376">
        <v>0</v>
      </c>
      <c r="T74" s="376">
        <v>0</v>
      </c>
      <c r="U74" s="377">
        <f>V74+W74</f>
        <v>0</v>
      </c>
      <c r="V74" s="376">
        <v>0</v>
      </c>
      <c r="W74" s="376">
        <v>0</v>
      </c>
    </row>
    <row r="75" spans="1:23" s="371" customFormat="1" ht="12.75" hidden="1" customHeight="1">
      <c r="A75" s="702"/>
      <c r="B75" s="686"/>
      <c r="C75" s="683"/>
      <c r="D75" s="685"/>
      <c r="E75" s="686"/>
      <c r="F75" s="702"/>
      <c r="G75" s="375">
        <v>359559</v>
      </c>
      <c r="H75" s="375">
        <v>0</v>
      </c>
      <c r="I75" s="700" t="s">
        <v>2</v>
      </c>
      <c r="J75" s="688">
        <f t="shared" ref="J75:W75" si="11">J72+J74</f>
        <v>1799796</v>
      </c>
      <c r="K75" s="688">
        <f t="shared" si="11"/>
        <v>1529826</v>
      </c>
      <c r="L75" s="687">
        <f t="shared" si="11"/>
        <v>1529826</v>
      </c>
      <c r="M75" s="687">
        <f t="shared" si="11"/>
        <v>0</v>
      </c>
      <c r="N75" s="688">
        <f t="shared" si="11"/>
        <v>269970</v>
      </c>
      <c r="O75" s="688">
        <f t="shared" si="11"/>
        <v>89990</v>
      </c>
      <c r="P75" s="687">
        <f t="shared" si="11"/>
        <v>89990</v>
      </c>
      <c r="Q75" s="687">
        <f t="shared" si="11"/>
        <v>0</v>
      </c>
      <c r="R75" s="688">
        <f t="shared" si="11"/>
        <v>179980</v>
      </c>
      <c r="S75" s="687">
        <f t="shared" si="11"/>
        <v>179980</v>
      </c>
      <c r="T75" s="687">
        <f t="shared" si="11"/>
        <v>0</v>
      </c>
      <c r="U75" s="688">
        <f t="shared" si="11"/>
        <v>0</v>
      </c>
      <c r="V75" s="687">
        <f t="shared" si="11"/>
        <v>0</v>
      </c>
      <c r="W75" s="687">
        <f t="shared" si="11"/>
        <v>0</v>
      </c>
    </row>
    <row r="76" spans="1:23" s="371" customFormat="1" ht="12.75" hidden="1" customHeight="1">
      <c r="A76" s="702"/>
      <c r="B76" s="686"/>
      <c r="C76" s="684"/>
      <c r="D76" s="685"/>
      <c r="E76" s="686"/>
      <c r="F76" s="702"/>
      <c r="G76" s="375">
        <v>0</v>
      </c>
      <c r="H76" s="375">
        <v>0</v>
      </c>
      <c r="I76" s="701"/>
      <c r="J76" s="688"/>
      <c r="K76" s="688"/>
      <c r="L76" s="687"/>
      <c r="M76" s="687"/>
      <c r="N76" s="688"/>
      <c r="O76" s="688"/>
      <c r="P76" s="687"/>
      <c r="Q76" s="687"/>
      <c r="R76" s="688"/>
      <c r="S76" s="687"/>
      <c r="T76" s="687"/>
      <c r="U76" s="688"/>
      <c r="V76" s="687"/>
      <c r="W76" s="687"/>
    </row>
    <row r="77" spans="1:23" s="371" customFormat="1" ht="12.75" hidden="1" customHeight="1">
      <c r="A77" s="702">
        <v>3</v>
      </c>
      <c r="B77" s="686" t="s">
        <v>677</v>
      </c>
      <c r="C77" s="682" t="s">
        <v>676</v>
      </c>
      <c r="D77" s="685" t="s">
        <v>616</v>
      </c>
      <c r="E77" s="686" t="s">
        <v>631</v>
      </c>
      <c r="F77" s="702" t="s">
        <v>675</v>
      </c>
      <c r="G77" s="375">
        <f>G79+G78+G80+G81</f>
        <v>540000</v>
      </c>
      <c r="H77" s="375">
        <f>H78+H79+H80+H81</f>
        <v>0</v>
      </c>
      <c r="I77" s="700" t="s">
        <v>0</v>
      </c>
      <c r="J77" s="688">
        <f>K77+N77</f>
        <v>468900</v>
      </c>
      <c r="K77" s="688">
        <f>L77+M77</f>
        <v>442850</v>
      </c>
      <c r="L77" s="687">
        <v>442850</v>
      </c>
      <c r="M77" s="687">
        <v>0</v>
      </c>
      <c r="N77" s="688">
        <f>O77+R77+U77</f>
        <v>26050</v>
      </c>
      <c r="O77" s="688">
        <f>P77+Q77</f>
        <v>26050</v>
      </c>
      <c r="P77" s="687">
        <v>26050</v>
      </c>
      <c r="Q77" s="687">
        <v>0</v>
      </c>
      <c r="R77" s="688">
        <f>S77+T77</f>
        <v>0</v>
      </c>
      <c r="S77" s="687">
        <v>0</v>
      </c>
      <c r="T77" s="687">
        <v>0</v>
      </c>
      <c r="U77" s="688">
        <f>V77+W77</f>
        <v>0</v>
      </c>
      <c r="V77" s="687">
        <v>0</v>
      </c>
      <c r="W77" s="687">
        <v>0</v>
      </c>
    </row>
    <row r="78" spans="1:23" s="371" customFormat="1" ht="12.75" hidden="1" customHeight="1">
      <c r="A78" s="702"/>
      <c r="B78" s="686"/>
      <c r="C78" s="683"/>
      <c r="D78" s="685"/>
      <c r="E78" s="686"/>
      <c r="F78" s="702"/>
      <c r="G78" s="375">
        <v>510000</v>
      </c>
      <c r="H78" s="375">
        <v>0</v>
      </c>
      <c r="I78" s="701"/>
      <c r="J78" s="688"/>
      <c r="K78" s="688"/>
      <c r="L78" s="687"/>
      <c r="M78" s="687"/>
      <c r="N78" s="688"/>
      <c r="O78" s="688"/>
      <c r="P78" s="687"/>
      <c r="Q78" s="687"/>
      <c r="R78" s="688"/>
      <c r="S78" s="687"/>
      <c r="T78" s="687"/>
      <c r="U78" s="688"/>
      <c r="V78" s="687"/>
      <c r="W78" s="687"/>
    </row>
    <row r="79" spans="1:23" s="371" customFormat="1" ht="12.75" hidden="1" customHeight="1">
      <c r="A79" s="702"/>
      <c r="B79" s="686"/>
      <c r="C79" s="683"/>
      <c r="D79" s="685"/>
      <c r="E79" s="686"/>
      <c r="F79" s="702"/>
      <c r="G79" s="375">
        <v>30000</v>
      </c>
      <c r="H79" s="375">
        <v>0</v>
      </c>
      <c r="I79" s="378" t="s">
        <v>1</v>
      </c>
      <c r="J79" s="377">
        <f>K79+N79</f>
        <v>0</v>
      </c>
      <c r="K79" s="377">
        <f>L79+M79</f>
        <v>0</v>
      </c>
      <c r="L79" s="376">
        <v>0</v>
      </c>
      <c r="M79" s="376">
        <v>0</v>
      </c>
      <c r="N79" s="377">
        <f>O79+R79+U79</f>
        <v>0</v>
      </c>
      <c r="O79" s="377">
        <f>P79+Q79</f>
        <v>0</v>
      </c>
      <c r="P79" s="376">
        <v>0</v>
      </c>
      <c r="Q79" s="376">
        <v>0</v>
      </c>
      <c r="R79" s="377">
        <f>S79+T79</f>
        <v>0</v>
      </c>
      <c r="S79" s="376">
        <v>0</v>
      </c>
      <c r="T79" s="376">
        <v>0</v>
      </c>
      <c r="U79" s="377">
        <f>V79+W79</f>
        <v>0</v>
      </c>
      <c r="V79" s="376">
        <v>0</v>
      </c>
      <c r="W79" s="376">
        <v>0</v>
      </c>
    </row>
    <row r="80" spans="1:23" s="371" customFormat="1" ht="12.75" hidden="1" customHeight="1">
      <c r="A80" s="702"/>
      <c r="B80" s="686"/>
      <c r="C80" s="683"/>
      <c r="D80" s="685"/>
      <c r="E80" s="686"/>
      <c r="F80" s="702"/>
      <c r="G80" s="375">
        <v>0</v>
      </c>
      <c r="H80" s="375">
        <v>0</v>
      </c>
      <c r="I80" s="700" t="s">
        <v>2</v>
      </c>
      <c r="J80" s="688">
        <f t="shared" ref="J80:W80" si="12">J77+J79</f>
        <v>468900</v>
      </c>
      <c r="K80" s="688">
        <f t="shared" si="12"/>
        <v>442850</v>
      </c>
      <c r="L80" s="687">
        <f t="shared" si="12"/>
        <v>442850</v>
      </c>
      <c r="M80" s="687">
        <f t="shared" si="12"/>
        <v>0</v>
      </c>
      <c r="N80" s="688">
        <f t="shared" si="12"/>
        <v>26050</v>
      </c>
      <c r="O80" s="688">
        <f t="shared" si="12"/>
        <v>26050</v>
      </c>
      <c r="P80" s="687">
        <f t="shared" si="12"/>
        <v>26050</v>
      </c>
      <c r="Q80" s="687">
        <f t="shared" si="12"/>
        <v>0</v>
      </c>
      <c r="R80" s="688">
        <f t="shared" si="12"/>
        <v>0</v>
      </c>
      <c r="S80" s="687">
        <f t="shared" si="12"/>
        <v>0</v>
      </c>
      <c r="T80" s="687">
        <f t="shared" si="12"/>
        <v>0</v>
      </c>
      <c r="U80" s="688">
        <f t="shared" si="12"/>
        <v>0</v>
      </c>
      <c r="V80" s="687">
        <f t="shared" si="12"/>
        <v>0</v>
      </c>
      <c r="W80" s="687">
        <f t="shared" si="12"/>
        <v>0</v>
      </c>
    </row>
    <row r="81" spans="1:23" s="371" customFormat="1" ht="12.75" hidden="1" customHeight="1">
      <c r="A81" s="702"/>
      <c r="B81" s="686"/>
      <c r="C81" s="684"/>
      <c r="D81" s="685"/>
      <c r="E81" s="686"/>
      <c r="F81" s="702"/>
      <c r="G81" s="375">
        <v>0</v>
      </c>
      <c r="H81" s="375">
        <v>0</v>
      </c>
      <c r="I81" s="701"/>
      <c r="J81" s="688"/>
      <c r="K81" s="688"/>
      <c r="L81" s="687"/>
      <c r="M81" s="687"/>
      <c r="N81" s="688"/>
      <c r="O81" s="688"/>
      <c r="P81" s="687"/>
      <c r="Q81" s="687"/>
      <c r="R81" s="688"/>
      <c r="S81" s="687"/>
      <c r="T81" s="687"/>
      <c r="U81" s="688"/>
      <c r="V81" s="687"/>
      <c r="W81" s="687"/>
    </row>
    <row r="82" spans="1:23" s="371" customFormat="1" ht="12.75" hidden="1" customHeight="1">
      <c r="A82" s="702">
        <v>4</v>
      </c>
      <c r="B82" s="686" t="s">
        <v>674</v>
      </c>
      <c r="C82" s="682" t="s">
        <v>673</v>
      </c>
      <c r="D82" s="685" t="s">
        <v>672</v>
      </c>
      <c r="E82" s="686" t="s">
        <v>671</v>
      </c>
      <c r="F82" s="702" t="s">
        <v>645</v>
      </c>
      <c r="G82" s="375">
        <f>G84+G83+G85+G86</f>
        <v>4709250</v>
      </c>
      <c r="H82" s="375">
        <f>H83+H84+H85+H86</f>
        <v>0</v>
      </c>
      <c r="I82" s="700" t="s">
        <v>0</v>
      </c>
      <c r="J82" s="688">
        <f>K82+N82</f>
        <v>3838310</v>
      </c>
      <c r="K82" s="688">
        <f>L82+M82</f>
        <v>3625071</v>
      </c>
      <c r="L82" s="687">
        <v>3625071</v>
      </c>
      <c r="M82" s="687">
        <v>0</v>
      </c>
      <c r="N82" s="688">
        <f>O82+R82+U82</f>
        <v>213239</v>
      </c>
      <c r="O82" s="688">
        <f>P82+Q82</f>
        <v>213239</v>
      </c>
      <c r="P82" s="687">
        <v>213239</v>
      </c>
      <c r="Q82" s="687">
        <v>0</v>
      </c>
      <c r="R82" s="688">
        <f>S82+T82</f>
        <v>0</v>
      </c>
      <c r="S82" s="687">
        <v>0</v>
      </c>
      <c r="T82" s="687">
        <v>0</v>
      </c>
      <c r="U82" s="688">
        <f>V82+W82</f>
        <v>0</v>
      </c>
      <c r="V82" s="687">
        <v>0</v>
      </c>
      <c r="W82" s="687">
        <v>0</v>
      </c>
    </row>
    <row r="83" spans="1:23" s="371" customFormat="1" ht="12.75" hidden="1" customHeight="1">
      <c r="A83" s="702"/>
      <c r="B83" s="686"/>
      <c r="C83" s="683"/>
      <c r="D83" s="685"/>
      <c r="E83" s="686"/>
      <c r="F83" s="702"/>
      <c r="G83" s="375">
        <v>4447625</v>
      </c>
      <c r="H83" s="375">
        <v>0</v>
      </c>
      <c r="I83" s="701"/>
      <c r="J83" s="688"/>
      <c r="K83" s="688"/>
      <c r="L83" s="687"/>
      <c r="M83" s="687"/>
      <c r="N83" s="688"/>
      <c r="O83" s="688"/>
      <c r="P83" s="687"/>
      <c r="Q83" s="687"/>
      <c r="R83" s="688"/>
      <c r="S83" s="687"/>
      <c r="T83" s="687"/>
      <c r="U83" s="688"/>
      <c r="V83" s="687"/>
      <c r="W83" s="687"/>
    </row>
    <row r="84" spans="1:23" s="371" customFormat="1" ht="12.75" hidden="1" customHeight="1">
      <c r="A84" s="702"/>
      <c r="B84" s="686"/>
      <c r="C84" s="683"/>
      <c r="D84" s="685"/>
      <c r="E84" s="686"/>
      <c r="F84" s="702"/>
      <c r="G84" s="375">
        <v>261625</v>
      </c>
      <c r="H84" s="375">
        <v>0</v>
      </c>
      <c r="I84" s="378" t="s">
        <v>1</v>
      </c>
      <c r="J84" s="377">
        <f>K84+N84</f>
        <v>0</v>
      </c>
      <c r="K84" s="377">
        <f>L84+M84</f>
        <v>0</v>
      </c>
      <c r="L84" s="376">
        <v>0</v>
      </c>
      <c r="M84" s="376">
        <v>0</v>
      </c>
      <c r="N84" s="377">
        <f>O84+R84+U84</f>
        <v>0</v>
      </c>
      <c r="O84" s="377">
        <f>P84+Q84</f>
        <v>0</v>
      </c>
      <c r="P84" s="376">
        <v>0</v>
      </c>
      <c r="Q84" s="376">
        <v>0</v>
      </c>
      <c r="R84" s="377">
        <f>S84+T84</f>
        <v>0</v>
      </c>
      <c r="S84" s="376">
        <v>0</v>
      </c>
      <c r="T84" s="376">
        <v>0</v>
      </c>
      <c r="U84" s="377">
        <f>V84+W84</f>
        <v>0</v>
      </c>
      <c r="V84" s="376">
        <v>0</v>
      </c>
      <c r="W84" s="376">
        <v>0</v>
      </c>
    </row>
    <row r="85" spans="1:23" s="371" customFormat="1" ht="12.75" hidden="1" customHeight="1">
      <c r="A85" s="702"/>
      <c r="B85" s="686"/>
      <c r="C85" s="683"/>
      <c r="D85" s="685"/>
      <c r="E85" s="686"/>
      <c r="F85" s="702"/>
      <c r="G85" s="375">
        <v>0</v>
      </c>
      <c r="H85" s="375">
        <v>0</v>
      </c>
      <c r="I85" s="700" t="s">
        <v>2</v>
      </c>
      <c r="J85" s="688">
        <f t="shared" ref="J85:W85" si="13">J82+J84</f>
        <v>3838310</v>
      </c>
      <c r="K85" s="688">
        <f t="shared" si="13"/>
        <v>3625071</v>
      </c>
      <c r="L85" s="687">
        <f t="shared" si="13"/>
        <v>3625071</v>
      </c>
      <c r="M85" s="687">
        <f t="shared" si="13"/>
        <v>0</v>
      </c>
      <c r="N85" s="688">
        <f t="shared" si="13"/>
        <v>213239</v>
      </c>
      <c r="O85" s="688">
        <f t="shared" si="13"/>
        <v>213239</v>
      </c>
      <c r="P85" s="687">
        <f t="shared" si="13"/>
        <v>213239</v>
      </c>
      <c r="Q85" s="687">
        <f t="shared" si="13"/>
        <v>0</v>
      </c>
      <c r="R85" s="688">
        <f t="shared" si="13"/>
        <v>0</v>
      </c>
      <c r="S85" s="687">
        <f t="shared" si="13"/>
        <v>0</v>
      </c>
      <c r="T85" s="687">
        <f t="shared" si="13"/>
        <v>0</v>
      </c>
      <c r="U85" s="688">
        <f t="shared" si="13"/>
        <v>0</v>
      </c>
      <c r="V85" s="687">
        <f t="shared" si="13"/>
        <v>0</v>
      </c>
      <c r="W85" s="687">
        <f t="shared" si="13"/>
        <v>0</v>
      </c>
    </row>
    <row r="86" spans="1:23" s="371" customFormat="1" ht="12.75" hidden="1" customHeight="1">
      <c r="A86" s="702"/>
      <c r="B86" s="686"/>
      <c r="C86" s="684"/>
      <c r="D86" s="685"/>
      <c r="E86" s="686"/>
      <c r="F86" s="702"/>
      <c r="G86" s="375">
        <v>0</v>
      </c>
      <c r="H86" s="375">
        <v>0</v>
      </c>
      <c r="I86" s="701"/>
      <c r="J86" s="688"/>
      <c r="K86" s="688"/>
      <c r="L86" s="687"/>
      <c r="M86" s="687"/>
      <c r="N86" s="688"/>
      <c r="O86" s="688"/>
      <c r="P86" s="687"/>
      <c r="Q86" s="687"/>
      <c r="R86" s="688"/>
      <c r="S86" s="687"/>
      <c r="T86" s="687"/>
      <c r="U86" s="688"/>
      <c r="V86" s="687"/>
      <c r="W86" s="687"/>
    </row>
    <row r="87" spans="1:23" s="371" customFormat="1" ht="14.25" hidden="1" customHeight="1">
      <c r="A87" s="702">
        <v>12</v>
      </c>
      <c r="B87" s="686" t="s">
        <v>669</v>
      </c>
      <c r="C87" s="682" t="s">
        <v>670</v>
      </c>
      <c r="D87" s="685" t="s">
        <v>351</v>
      </c>
      <c r="E87" s="686" t="s">
        <v>667</v>
      </c>
      <c r="F87" s="702" t="s">
        <v>652</v>
      </c>
      <c r="G87" s="375">
        <f>G89+G88+G90+G91</f>
        <v>5209500</v>
      </c>
      <c r="H87" s="375">
        <f>H89+H88+H90+H91</f>
        <v>59400</v>
      </c>
      <c r="I87" s="700" t="s">
        <v>0</v>
      </c>
      <c r="J87" s="688">
        <f>K87+N87</f>
        <v>1728800</v>
      </c>
      <c r="K87" s="688">
        <f>L87+M87</f>
        <v>1469480</v>
      </c>
      <c r="L87" s="687">
        <v>1469480</v>
      </c>
      <c r="M87" s="687">
        <v>0</v>
      </c>
      <c r="N87" s="688">
        <f>O87+R87+U87</f>
        <v>259320</v>
      </c>
      <c r="O87" s="688">
        <f>P87+Q87</f>
        <v>86440</v>
      </c>
      <c r="P87" s="687">
        <v>86440</v>
      </c>
      <c r="Q87" s="687">
        <v>0</v>
      </c>
      <c r="R87" s="688">
        <f>S87+T87</f>
        <v>172880</v>
      </c>
      <c r="S87" s="687">
        <v>172880</v>
      </c>
      <c r="T87" s="687">
        <v>0</v>
      </c>
      <c r="U87" s="688">
        <f>V87+W87</f>
        <v>0</v>
      </c>
      <c r="V87" s="687">
        <v>0</v>
      </c>
      <c r="W87" s="687">
        <v>0</v>
      </c>
    </row>
    <row r="88" spans="1:23" s="371" customFormat="1" ht="14.25" hidden="1" customHeight="1">
      <c r="A88" s="702"/>
      <c r="B88" s="686"/>
      <c r="C88" s="683"/>
      <c r="D88" s="685"/>
      <c r="E88" s="686"/>
      <c r="F88" s="702"/>
      <c r="G88" s="375">
        <v>4428075</v>
      </c>
      <c r="H88" s="375">
        <v>50490</v>
      </c>
      <c r="I88" s="701"/>
      <c r="J88" s="688"/>
      <c r="K88" s="688"/>
      <c r="L88" s="687"/>
      <c r="M88" s="687"/>
      <c r="N88" s="688"/>
      <c r="O88" s="688"/>
      <c r="P88" s="687"/>
      <c r="Q88" s="687"/>
      <c r="R88" s="688"/>
      <c r="S88" s="687"/>
      <c r="T88" s="687"/>
      <c r="U88" s="688"/>
      <c r="V88" s="687"/>
      <c r="W88" s="687"/>
    </row>
    <row r="89" spans="1:23" s="371" customFormat="1" ht="14.25" hidden="1" customHeight="1">
      <c r="A89" s="702"/>
      <c r="B89" s="686"/>
      <c r="C89" s="683"/>
      <c r="D89" s="685"/>
      <c r="E89" s="686"/>
      <c r="F89" s="702"/>
      <c r="G89" s="375">
        <v>260475</v>
      </c>
      <c r="H89" s="375">
        <v>2970</v>
      </c>
      <c r="I89" s="378" t="s">
        <v>1</v>
      </c>
      <c r="J89" s="377">
        <f>K89+N89</f>
        <v>0</v>
      </c>
      <c r="K89" s="377">
        <f>L89+M89</f>
        <v>0</v>
      </c>
      <c r="L89" s="376">
        <v>0</v>
      </c>
      <c r="M89" s="376">
        <v>0</v>
      </c>
      <c r="N89" s="377">
        <f>O89+R89+U89</f>
        <v>0</v>
      </c>
      <c r="O89" s="377">
        <f>P89+Q89</f>
        <v>0</v>
      </c>
      <c r="P89" s="376">
        <v>0</v>
      </c>
      <c r="Q89" s="376">
        <v>0</v>
      </c>
      <c r="R89" s="377">
        <f>S89+T89</f>
        <v>0</v>
      </c>
      <c r="S89" s="376">
        <v>0</v>
      </c>
      <c r="T89" s="376">
        <v>0</v>
      </c>
      <c r="U89" s="377">
        <f>V89+W89</f>
        <v>0</v>
      </c>
      <c r="V89" s="376">
        <v>0</v>
      </c>
      <c r="W89" s="376">
        <v>0</v>
      </c>
    </row>
    <row r="90" spans="1:23" s="371" customFormat="1" ht="14.25" hidden="1" customHeight="1">
      <c r="A90" s="702"/>
      <c r="B90" s="686"/>
      <c r="C90" s="683"/>
      <c r="D90" s="685"/>
      <c r="E90" s="686"/>
      <c r="F90" s="702"/>
      <c r="G90" s="375">
        <v>520950</v>
      </c>
      <c r="H90" s="375">
        <v>5940</v>
      </c>
      <c r="I90" s="700" t="s">
        <v>2</v>
      </c>
      <c r="J90" s="688">
        <f t="shared" ref="J90:W90" si="14">J87+J89</f>
        <v>1728800</v>
      </c>
      <c r="K90" s="688">
        <f t="shared" si="14"/>
        <v>1469480</v>
      </c>
      <c r="L90" s="687">
        <f t="shared" si="14"/>
        <v>1469480</v>
      </c>
      <c r="M90" s="687">
        <f t="shared" si="14"/>
        <v>0</v>
      </c>
      <c r="N90" s="688">
        <f t="shared" si="14"/>
        <v>259320</v>
      </c>
      <c r="O90" s="688">
        <f t="shared" si="14"/>
        <v>86440</v>
      </c>
      <c r="P90" s="687">
        <f t="shared" si="14"/>
        <v>86440</v>
      </c>
      <c r="Q90" s="687">
        <f t="shared" si="14"/>
        <v>0</v>
      </c>
      <c r="R90" s="688">
        <f t="shared" si="14"/>
        <v>172880</v>
      </c>
      <c r="S90" s="687">
        <f t="shared" si="14"/>
        <v>172880</v>
      </c>
      <c r="T90" s="687">
        <f t="shared" si="14"/>
        <v>0</v>
      </c>
      <c r="U90" s="688">
        <f t="shared" si="14"/>
        <v>0</v>
      </c>
      <c r="V90" s="687">
        <f t="shared" si="14"/>
        <v>0</v>
      </c>
      <c r="W90" s="687">
        <f t="shared" si="14"/>
        <v>0</v>
      </c>
    </row>
    <row r="91" spans="1:23" s="371" customFormat="1" ht="14.25" hidden="1" customHeight="1">
      <c r="A91" s="702"/>
      <c r="B91" s="686"/>
      <c r="C91" s="684"/>
      <c r="D91" s="685"/>
      <c r="E91" s="686"/>
      <c r="F91" s="702"/>
      <c r="G91" s="375">
        <v>0</v>
      </c>
      <c r="H91" s="375">
        <v>0</v>
      </c>
      <c r="I91" s="701"/>
      <c r="J91" s="688"/>
      <c r="K91" s="688"/>
      <c r="L91" s="687"/>
      <c r="M91" s="687"/>
      <c r="N91" s="688"/>
      <c r="O91" s="688"/>
      <c r="P91" s="687"/>
      <c r="Q91" s="687"/>
      <c r="R91" s="688"/>
      <c r="S91" s="687"/>
      <c r="T91" s="687"/>
      <c r="U91" s="688"/>
      <c r="V91" s="687"/>
      <c r="W91" s="687"/>
    </row>
    <row r="92" spans="1:23" s="371" customFormat="1" ht="14.25" hidden="1" customHeight="1">
      <c r="A92" s="702">
        <v>13</v>
      </c>
      <c r="B92" s="686" t="s">
        <v>669</v>
      </c>
      <c r="C92" s="682" t="s">
        <v>668</v>
      </c>
      <c r="D92" s="685" t="s">
        <v>351</v>
      </c>
      <c r="E92" s="686" t="s">
        <v>667</v>
      </c>
      <c r="F92" s="702" t="s">
        <v>652</v>
      </c>
      <c r="G92" s="375">
        <f>G94+G93+G95+G96</f>
        <v>13464000</v>
      </c>
      <c r="H92" s="375">
        <f>H94+H93+H95+H96</f>
        <v>103620</v>
      </c>
      <c r="I92" s="700" t="s">
        <v>0</v>
      </c>
      <c r="J92" s="688">
        <f>K92+N92</f>
        <v>4475480</v>
      </c>
      <c r="K92" s="688">
        <f>L92+M92</f>
        <v>3804158</v>
      </c>
      <c r="L92" s="687">
        <v>3804158</v>
      </c>
      <c r="M92" s="687">
        <v>0</v>
      </c>
      <c r="N92" s="688">
        <f>O92+R92+U92</f>
        <v>671322</v>
      </c>
      <c r="O92" s="688">
        <f>P92+Q92</f>
        <v>223774</v>
      </c>
      <c r="P92" s="687">
        <v>223774</v>
      </c>
      <c r="Q92" s="687">
        <v>0</v>
      </c>
      <c r="R92" s="688">
        <f>S92+T92</f>
        <v>447548</v>
      </c>
      <c r="S92" s="687">
        <v>447548</v>
      </c>
      <c r="T92" s="687">
        <v>0</v>
      </c>
      <c r="U92" s="688">
        <f>V92+W92</f>
        <v>0</v>
      </c>
      <c r="V92" s="687">
        <v>0</v>
      </c>
      <c r="W92" s="687">
        <v>0</v>
      </c>
    </row>
    <row r="93" spans="1:23" s="371" customFormat="1" ht="14.25" hidden="1" customHeight="1">
      <c r="A93" s="702"/>
      <c r="B93" s="686"/>
      <c r="C93" s="683"/>
      <c r="D93" s="685"/>
      <c r="E93" s="686"/>
      <c r="F93" s="702"/>
      <c r="G93" s="375">
        <v>11444400</v>
      </c>
      <c r="H93" s="375">
        <v>88077</v>
      </c>
      <c r="I93" s="701"/>
      <c r="J93" s="688"/>
      <c r="K93" s="688"/>
      <c r="L93" s="687"/>
      <c r="M93" s="687"/>
      <c r="N93" s="688"/>
      <c r="O93" s="688"/>
      <c r="P93" s="687"/>
      <c r="Q93" s="687"/>
      <c r="R93" s="688"/>
      <c r="S93" s="687"/>
      <c r="T93" s="687"/>
      <c r="U93" s="688"/>
      <c r="V93" s="687"/>
      <c r="W93" s="687"/>
    </row>
    <row r="94" spans="1:23" s="371" customFormat="1" ht="14.25" hidden="1" customHeight="1">
      <c r="A94" s="702"/>
      <c r="B94" s="686"/>
      <c r="C94" s="683"/>
      <c r="D94" s="685"/>
      <c r="E94" s="686"/>
      <c r="F94" s="702"/>
      <c r="G94" s="375">
        <v>673200</v>
      </c>
      <c r="H94" s="375">
        <v>5181</v>
      </c>
      <c r="I94" s="378" t="s">
        <v>1</v>
      </c>
      <c r="J94" s="377">
        <f>K94+N94</f>
        <v>0</v>
      </c>
      <c r="K94" s="377">
        <f>L94+M94</f>
        <v>0</v>
      </c>
      <c r="L94" s="376">
        <v>0</v>
      </c>
      <c r="M94" s="376">
        <v>0</v>
      </c>
      <c r="N94" s="377">
        <f>O94+R94+U94</f>
        <v>0</v>
      </c>
      <c r="O94" s="377">
        <f>P94+Q94</f>
        <v>0</v>
      </c>
      <c r="P94" s="376">
        <v>0</v>
      </c>
      <c r="Q94" s="376">
        <v>0</v>
      </c>
      <c r="R94" s="377">
        <f>S94+T94</f>
        <v>0</v>
      </c>
      <c r="S94" s="376">
        <v>0</v>
      </c>
      <c r="T94" s="376">
        <v>0</v>
      </c>
      <c r="U94" s="377">
        <f>V94+W94</f>
        <v>0</v>
      </c>
      <c r="V94" s="376">
        <v>0</v>
      </c>
      <c r="W94" s="376">
        <v>0</v>
      </c>
    </row>
    <row r="95" spans="1:23" s="371" customFormat="1" ht="14.25" hidden="1" customHeight="1">
      <c r="A95" s="702"/>
      <c r="B95" s="686"/>
      <c r="C95" s="683"/>
      <c r="D95" s="685"/>
      <c r="E95" s="686"/>
      <c r="F95" s="702"/>
      <c r="G95" s="375">
        <v>1346400</v>
      </c>
      <c r="H95" s="375">
        <v>10362</v>
      </c>
      <c r="I95" s="700" t="s">
        <v>2</v>
      </c>
      <c r="J95" s="688">
        <f t="shared" ref="J95:W95" si="15">J92+J94</f>
        <v>4475480</v>
      </c>
      <c r="K95" s="688">
        <f t="shared" si="15"/>
        <v>3804158</v>
      </c>
      <c r="L95" s="687">
        <f t="shared" si="15"/>
        <v>3804158</v>
      </c>
      <c r="M95" s="687">
        <f t="shared" si="15"/>
        <v>0</v>
      </c>
      <c r="N95" s="688">
        <f t="shared" si="15"/>
        <v>671322</v>
      </c>
      <c r="O95" s="688">
        <f t="shared" si="15"/>
        <v>223774</v>
      </c>
      <c r="P95" s="687">
        <f t="shared" si="15"/>
        <v>223774</v>
      </c>
      <c r="Q95" s="687">
        <f t="shared" si="15"/>
        <v>0</v>
      </c>
      <c r="R95" s="688">
        <f t="shared" si="15"/>
        <v>447548</v>
      </c>
      <c r="S95" s="687">
        <f t="shared" si="15"/>
        <v>447548</v>
      </c>
      <c r="T95" s="687">
        <f t="shared" si="15"/>
        <v>0</v>
      </c>
      <c r="U95" s="688">
        <f t="shared" si="15"/>
        <v>0</v>
      </c>
      <c r="V95" s="687">
        <f t="shared" si="15"/>
        <v>0</v>
      </c>
      <c r="W95" s="687">
        <f t="shared" si="15"/>
        <v>0</v>
      </c>
    </row>
    <row r="96" spans="1:23" s="371" customFormat="1" ht="14.25" hidden="1" customHeight="1">
      <c r="A96" s="702"/>
      <c r="B96" s="686"/>
      <c r="C96" s="684"/>
      <c r="D96" s="685"/>
      <c r="E96" s="686"/>
      <c r="F96" s="702"/>
      <c r="G96" s="375">
        <v>0</v>
      </c>
      <c r="H96" s="375">
        <v>0</v>
      </c>
      <c r="I96" s="701"/>
      <c r="J96" s="688"/>
      <c r="K96" s="688"/>
      <c r="L96" s="687"/>
      <c r="M96" s="687"/>
      <c r="N96" s="688"/>
      <c r="O96" s="688"/>
      <c r="P96" s="687"/>
      <c r="Q96" s="687"/>
      <c r="R96" s="688"/>
      <c r="S96" s="687"/>
      <c r="T96" s="687"/>
      <c r="U96" s="688"/>
      <c r="V96" s="687"/>
      <c r="W96" s="687"/>
    </row>
    <row r="97" spans="1:23" s="371" customFormat="1" ht="12.75" hidden="1" customHeight="1">
      <c r="A97" s="702">
        <v>14</v>
      </c>
      <c r="B97" s="686" t="s">
        <v>666</v>
      </c>
      <c r="C97" s="682" t="s">
        <v>665</v>
      </c>
      <c r="D97" s="685" t="s">
        <v>616</v>
      </c>
      <c r="E97" s="686" t="s">
        <v>664</v>
      </c>
      <c r="F97" s="702" t="s">
        <v>652</v>
      </c>
      <c r="G97" s="375">
        <f>G99+G98+G100+G101</f>
        <v>39283370</v>
      </c>
      <c r="H97" s="375">
        <f>H99+H98+H100+H101</f>
        <v>352347</v>
      </c>
      <c r="I97" s="700" t="s">
        <v>0</v>
      </c>
      <c r="J97" s="688">
        <f>K97+N97</f>
        <v>17624211</v>
      </c>
      <c r="K97" s="688">
        <f>L97+M97</f>
        <v>15837254</v>
      </c>
      <c r="L97" s="687">
        <v>15837254</v>
      </c>
      <c r="M97" s="687">
        <v>0</v>
      </c>
      <c r="N97" s="688">
        <f>O97+R97+U97</f>
        <v>1786957</v>
      </c>
      <c r="O97" s="688">
        <f>P97+Q97</f>
        <v>1786957</v>
      </c>
      <c r="P97" s="687">
        <v>1786957</v>
      </c>
      <c r="Q97" s="687">
        <v>0</v>
      </c>
      <c r="R97" s="688">
        <f>S97+T97</f>
        <v>0</v>
      </c>
      <c r="S97" s="687">
        <v>0</v>
      </c>
      <c r="T97" s="687">
        <v>0</v>
      </c>
      <c r="U97" s="688">
        <f>V97+W97</f>
        <v>0</v>
      </c>
      <c r="V97" s="687">
        <v>0</v>
      </c>
      <c r="W97" s="687">
        <v>0</v>
      </c>
    </row>
    <row r="98" spans="1:23" s="371" customFormat="1" ht="12.75" hidden="1" customHeight="1">
      <c r="A98" s="702"/>
      <c r="B98" s="686"/>
      <c r="C98" s="683"/>
      <c r="D98" s="685"/>
      <c r="E98" s="686"/>
      <c r="F98" s="702"/>
      <c r="G98" s="375">
        <v>35146831</v>
      </c>
      <c r="H98" s="375">
        <v>315245</v>
      </c>
      <c r="I98" s="701"/>
      <c r="J98" s="688"/>
      <c r="K98" s="688"/>
      <c r="L98" s="687"/>
      <c r="M98" s="687"/>
      <c r="N98" s="688"/>
      <c r="O98" s="688"/>
      <c r="P98" s="687"/>
      <c r="Q98" s="687"/>
      <c r="R98" s="688"/>
      <c r="S98" s="687"/>
      <c r="T98" s="687"/>
      <c r="U98" s="688"/>
      <c r="V98" s="687"/>
      <c r="W98" s="687"/>
    </row>
    <row r="99" spans="1:23" s="371" customFormat="1" ht="12.75" hidden="1" customHeight="1">
      <c r="A99" s="702"/>
      <c r="B99" s="686"/>
      <c r="C99" s="683"/>
      <c r="D99" s="685"/>
      <c r="E99" s="686"/>
      <c r="F99" s="702"/>
      <c r="G99" s="375">
        <v>4136539</v>
      </c>
      <c r="H99" s="375">
        <v>37102</v>
      </c>
      <c r="I99" s="378" t="s">
        <v>1</v>
      </c>
      <c r="J99" s="377">
        <f>K99+N99</f>
        <v>0</v>
      </c>
      <c r="K99" s="377">
        <f>L99+M99</f>
        <v>0</v>
      </c>
      <c r="L99" s="376">
        <v>0</v>
      </c>
      <c r="M99" s="376">
        <v>0</v>
      </c>
      <c r="N99" s="377">
        <f>O99+R99+U99</f>
        <v>0</v>
      </c>
      <c r="O99" s="377">
        <f>P99+Q99</f>
        <v>0</v>
      </c>
      <c r="P99" s="376">
        <v>0</v>
      </c>
      <c r="Q99" s="376">
        <v>0</v>
      </c>
      <c r="R99" s="377">
        <f>S99+T99</f>
        <v>0</v>
      </c>
      <c r="S99" s="376">
        <v>0</v>
      </c>
      <c r="T99" s="376">
        <v>0</v>
      </c>
      <c r="U99" s="377">
        <f>V99+W99</f>
        <v>0</v>
      </c>
      <c r="V99" s="376">
        <v>0</v>
      </c>
      <c r="W99" s="376">
        <v>0</v>
      </c>
    </row>
    <row r="100" spans="1:23" s="371" customFormat="1" ht="12.75" hidden="1" customHeight="1">
      <c r="A100" s="702"/>
      <c r="B100" s="686"/>
      <c r="C100" s="683"/>
      <c r="D100" s="685"/>
      <c r="E100" s="686"/>
      <c r="F100" s="702"/>
      <c r="G100" s="375">
        <v>0</v>
      </c>
      <c r="H100" s="375">
        <v>0</v>
      </c>
      <c r="I100" s="700" t="s">
        <v>2</v>
      </c>
      <c r="J100" s="688">
        <f t="shared" ref="J100:W100" si="16">J97+J99</f>
        <v>17624211</v>
      </c>
      <c r="K100" s="688">
        <f t="shared" si="16"/>
        <v>15837254</v>
      </c>
      <c r="L100" s="687">
        <f t="shared" si="16"/>
        <v>15837254</v>
      </c>
      <c r="M100" s="687">
        <f t="shared" si="16"/>
        <v>0</v>
      </c>
      <c r="N100" s="688">
        <f t="shared" si="16"/>
        <v>1786957</v>
      </c>
      <c r="O100" s="688">
        <f t="shared" si="16"/>
        <v>1786957</v>
      </c>
      <c r="P100" s="687">
        <f t="shared" si="16"/>
        <v>1786957</v>
      </c>
      <c r="Q100" s="687">
        <f t="shared" si="16"/>
        <v>0</v>
      </c>
      <c r="R100" s="688">
        <f t="shared" si="16"/>
        <v>0</v>
      </c>
      <c r="S100" s="687">
        <f t="shared" si="16"/>
        <v>0</v>
      </c>
      <c r="T100" s="687">
        <f t="shared" si="16"/>
        <v>0</v>
      </c>
      <c r="U100" s="688">
        <f t="shared" si="16"/>
        <v>0</v>
      </c>
      <c r="V100" s="687">
        <f t="shared" si="16"/>
        <v>0</v>
      </c>
      <c r="W100" s="687">
        <f t="shared" si="16"/>
        <v>0</v>
      </c>
    </row>
    <row r="101" spans="1:23" s="371" customFormat="1" ht="12.75" hidden="1" customHeight="1">
      <c r="A101" s="702"/>
      <c r="B101" s="686"/>
      <c r="C101" s="684"/>
      <c r="D101" s="685"/>
      <c r="E101" s="686"/>
      <c r="F101" s="702"/>
      <c r="G101" s="375">
        <v>0</v>
      </c>
      <c r="H101" s="375">
        <v>0</v>
      </c>
      <c r="I101" s="701"/>
      <c r="J101" s="688"/>
      <c r="K101" s="688"/>
      <c r="L101" s="687"/>
      <c r="M101" s="687"/>
      <c r="N101" s="688"/>
      <c r="O101" s="688"/>
      <c r="P101" s="687"/>
      <c r="Q101" s="687"/>
      <c r="R101" s="688"/>
      <c r="S101" s="687"/>
      <c r="T101" s="687"/>
      <c r="U101" s="688"/>
      <c r="V101" s="687"/>
      <c r="W101" s="687"/>
    </row>
    <row r="102" spans="1:23" s="371" customFormat="1" ht="12.75" hidden="1" customHeight="1">
      <c r="A102" s="702">
        <v>5</v>
      </c>
      <c r="B102" s="686" t="s">
        <v>663</v>
      </c>
      <c r="C102" s="682" t="s">
        <v>662</v>
      </c>
      <c r="D102" s="685" t="s">
        <v>351</v>
      </c>
      <c r="E102" s="686" t="s">
        <v>615</v>
      </c>
      <c r="F102" s="702" t="s">
        <v>645</v>
      </c>
      <c r="G102" s="375">
        <f>G104+G103+G105+G106</f>
        <v>3665715</v>
      </c>
      <c r="H102" s="375">
        <f>H104+H103+H105+H106</f>
        <v>0</v>
      </c>
      <c r="I102" s="700" t="s">
        <v>0</v>
      </c>
      <c r="J102" s="688">
        <f>K102+N102</f>
        <v>1276532</v>
      </c>
      <c r="K102" s="688">
        <f>L102+M102</f>
        <v>1142160</v>
      </c>
      <c r="L102" s="687">
        <v>1142160</v>
      </c>
      <c r="M102" s="687">
        <v>0</v>
      </c>
      <c r="N102" s="688">
        <f>O102+R102+U102</f>
        <v>134372</v>
      </c>
      <c r="O102" s="688">
        <f>P102+Q102</f>
        <v>134372</v>
      </c>
      <c r="P102" s="687">
        <v>134372</v>
      </c>
      <c r="Q102" s="687">
        <v>0</v>
      </c>
      <c r="R102" s="688">
        <f>S102+T102</f>
        <v>0</v>
      </c>
      <c r="S102" s="687">
        <v>0</v>
      </c>
      <c r="T102" s="687">
        <v>0</v>
      </c>
      <c r="U102" s="688">
        <f>V102+W102</f>
        <v>0</v>
      </c>
      <c r="V102" s="687">
        <v>0</v>
      </c>
      <c r="W102" s="687">
        <v>0</v>
      </c>
    </row>
    <row r="103" spans="1:23" s="371" customFormat="1" ht="12.75" hidden="1" customHeight="1">
      <c r="A103" s="702"/>
      <c r="B103" s="686"/>
      <c r="C103" s="683"/>
      <c r="D103" s="685"/>
      <c r="E103" s="686"/>
      <c r="F103" s="702"/>
      <c r="G103" s="375">
        <v>3279850</v>
      </c>
      <c r="H103" s="375">
        <v>0</v>
      </c>
      <c r="I103" s="701"/>
      <c r="J103" s="688"/>
      <c r="K103" s="688"/>
      <c r="L103" s="687"/>
      <c r="M103" s="687"/>
      <c r="N103" s="688"/>
      <c r="O103" s="688"/>
      <c r="P103" s="687"/>
      <c r="Q103" s="687"/>
      <c r="R103" s="688"/>
      <c r="S103" s="687"/>
      <c r="T103" s="687"/>
      <c r="U103" s="688"/>
      <c r="V103" s="687"/>
      <c r="W103" s="687"/>
    </row>
    <row r="104" spans="1:23" s="371" customFormat="1" ht="12.75" hidden="1" customHeight="1">
      <c r="A104" s="702"/>
      <c r="B104" s="686"/>
      <c r="C104" s="683"/>
      <c r="D104" s="685"/>
      <c r="E104" s="686"/>
      <c r="F104" s="702"/>
      <c r="G104" s="375">
        <v>385865</v>
      </c>
      <c r="H104" s="375">
        <v>0</v>
      </c>
      <c r="I104" s="378" t="s">
        <v>1</v>
      </c>
      <c r="J104" s="377">
        <f>K104+N104</f>
        <v>0</v>
      </c>
      <c r="K104" s="377">
        <f>L104+M104</f>
        <v>0</v>
      </c>
      <c r="L104" s="376">
        <v>0</v>
      </c>
      <c r="M104" s="376">
        <v>0</v>
      </c>
      <c r="N104" s="377">
        <f>O104+R104+U104</f>
        <v>0</v>
      </c>
      <c r="O104" s="377">
        <f>P104+Q104</f>
        <v>0</v>
      </c>
      <c r="P104" s="376">
        <v>0</v>
      </c>
      <c r="Q104" s="376">
        <v>0</v>
      </c>
      <c r="R104" s="377">
        <f>S104+T104</f>
        <v>0</v>
      </c>
      <c r="S104" s="376">
        <v>0</v>
      </c>
      <c r="T104" s="376">
        <v>0</v>
      </c>
      <c r="U104" s="377">
        <f>V104+W104</f>
        <v>0</v>
      </c>
      <c r="V104" s="376">
        <v>0</v>
      </c>
      <c r="W104" s="376">
        <v>0</v>
      </c>
    </row>
    <row r="105" spans="1:23" s="371" customFormat="1" ht="12.75" hidden="1" customHeight="1">
      <c r="A105" s="702"/>
      <c r="B105" s="686"/>
      <c r="C105" s="683"/>
      <c r="D105" s="685"/>
      <c r="E105" s="686"/>
      <c r="F105" s="702"/>
      <c r="G105" s="375">
        <v>0</v>
      </c>
      <c r="H105" s="375">
        <v>0</v>
      </c>
      <c r="I105" s="700" t="s">
        <v>2</v>
      </c>
      <c r="J105" s="688">
        <f t="shared" ref="J105:W105" si="17">J102+J104</f>
        <v>1276532</v>
      </c>
      <c r="K105" s="688">
        <f t="shared" si="17"/>
        <v>1142160</v>
      </c>
      <c r="L105" s="687">
        <f t="shared" si="17"/>
        <v>1142160</v>
      </c>
      <c r="M105" s="687">
        <f t="shared" si="17"/>
        <v>0</v>
      </c>
      <c r="N105" s="688">
        <f t="shared" si="17"/>
        <v>134372</v>
      </c>
      <c r="O105" s="688">
        <f t="shared" si="17"/>
        <v>134372</v>
      </c>
      <c r="P105" s="687">
        <f t="shared" si="17"/>
        <v>134372</v>
      </c>
      <c r="Q105" s="687">
        <f t="shared" si="17"/>
        <v>0</v>
      </c>
      <c r="R105" s="688">
        <f t="shared" si="17"/>
        <v>0</v>
      </c>
      <c r="S105" s="687">
        <f t="shared" si="17"/>
        <v>0</v>
      </c>
      <c r="T105" s="687">
        <f t="shared" si="17"/>
        <v>0</v>
      </c>
      <c r="U105" s="688">
        <f t="shared" si="17"/>
        <v>0</v>
      </c>
      <c r="V105" s="687">
        <f t="shared" si="17"/>
        <v>0</v>
      </c>
      <c r="W105" s="687">
        <f t="shared" si="17"/>
        <v>0</v>
      </c>
    </row>
    <row r="106" spans="1:23" s="371" customFormat="1" ht="12.75" hidden="1" customHeight="1">
      <c r="A106" s="702"/>
      <c r="B106" s="686"/>
      <c r="C106" s="684"/>
      <c r="D106" s="685"/>
      <c r="E106" s="686"/>
      <c r="F106" s="702"/>
      <c r="G106" s="375">
        <v>0</v>
      </c>
      <c r="H106" s="375">
        <v>0</v>
      </c>
      <c r="I106" s="701"/>
      <c r="J106" s="688"/>
      <c r="K106" s="688"/>
      <c r="L106" s="687"/>
      <c r="M106" s="687"/>
      <c r="N106" s="688"/>
      <c r="O106" s="688"/>
      <c r="P106" s="687"/>
      <c r="Q106" s="687"/>
      <c r="R106" s="688"/>
      <c r="S106" s="687"/>
      <c r="T106" s="687"/>
      <c r="U106" s="688"/>
      <c r="V106" s="687"/>
      <c r="W106" s="687"/>
    </row>
    <row r="107" spans="1:23" s="371" customFormat="1" ht="12.75" hidden="1" customHeight="1">
      <c r="A107" s="702">
        <v>15</v>
      </c>
      <c r="B107" s="686" t="s">
        <v>661</v>
      </c>
      <c r="C107" s="682" t="s">
        <v>660</v>
      </c>
      <c r="D107" s="685" t="s">
        <v>616</v>
      </c>
      <c r="E107" s="686" t="s">
        <v>615</v>
      </c>
      <c r="F107" s="702" t="s">
        <v>652</v>
      </c>
      <c r="G107" s="375">
        <f>G109+G108+G110+G111</f>
        <v>4876581</v>
      </c>
      <c r="H107" s="375">
        <f>H109+H108+H110+H111</f>
        <v>116159</v>
      </c>
      <c r="I107" s="700" t="s">
        <v>0</v>
      </c>
      <c r="J107" s="688">
        <f>K107+N107</f>
        <v>2267613</v>
      </c>
      <c r="K107" s="688">
        <f>L107+M107</f>
        <v>2028833</v>
      </c>
      <c r="L107" s="687">
        <v>2028833</v>
      </c>
      <c r="M107" s="687">
        <v>0</v>
      </c>
      <c r="N107" s="688">
        <f>O107+R107+U107</f>
        <v>238780</v>
      </c>
      <c r="O107" s="688">
        <f>P107+Q107</f>
        <v>238780</v>
      </c>
      <c r="P107" s="687">
        <v>238780</v>
      </c>
      <c r="Q107" s="687">
        <v>0</v>
      </c>
      <c r="R107" s="688">
        <f>S107+T107</f>
        <v>0</v>
      </c>
      <c r="S107" s="687">
        <v>0</v>
      </c>
      <c r="T107" s="687">
        <v>0</v>
      </c>
      <c r="U107" s="688">
        <f>V107+W107</f>
        <v>0</v>
      </c>
      <c r="V107" s="687">
        <v>0</v>
      </c>
      <c r="W107" s="687">
        <v>0</v>
      </c>
    </row>
    <row r="108" spans="1:23" s="371" customFormat="1" ht="12.75" hidden="1" customHeight="1">
      <c r="A108" s="702"/>
      <c r="B108" s="686"/>
      <c r="C108" s="683"/>
      <c r="D108" s="685"/>
      <c r="E108" s="686"/>
      <c r="F108" s="702"/>
      <c r="G108" s="375">
        <v>4363257</v>
      </c>
      <c r="H108" s="375">
        <v>103927</v>
      </c>
      <c r="I108" s="701"/>
      <c r="J108" s="688"/>
      <c r="K108" s="688"/>
      <c r="L108" s="687"/>
      <c r="M108" s="687"/>
      <c r="N108" s="688"/>
      <c r="O108" s="688"/>
      <c r="P108" s="687"/>
      <c r="Q108" s="687"/>
      <c r="R108" s="688"/>
      <c r="S108" s="687"/>
      <c r="T108" s="687"/>
      <c r="U108" s="688"/>
      <c r="V108" s="687"/>
      <c r="W108" s="687"/>
    </row>
    <row r="109" spans="1:23" s="371" customFormat="1" ht="12.75" hidden="1" customHeight="1">
      <c r="A109" s="702"/>
      <c r="B109" s="686"/>
      <c r="C109" s="683"/>
      <c r="D109" s="685"/>
      <c r="E109" s="686"/>
      <c r="F109" s="702"/>
      <c r="G109" s="375">
        <v>513324</v>
      </c>
      <c r="H109" s="375">
        <v>12232</v>
      </c>
      <c r="I109" s="378" t="s">
        <v>1</v>
      </c>
      <c r="J109" s="377">
        <f>K109+N109</f>
        <v>0</v>
      </c>
      <c r="K109" s="377">
        <f>L109+M109</f>
        <v>0</v>
      </c>
      <c r="L109" s="376">
        <v>0</v>
      </c>
      <c r="M109" s="376">
        <v>0</v>
      </c>
      <c r="N109" s="377">
        <f>O109+R109+U109</f>
        <v>0</v>
      </c>
      <c r="O109" s="377">
        <f>P109+Q109</f>
        <v>0</v>
      </c>
      <c r="P109" s="376">
        <v>0</v>
      </c>
      <c r="Q109" s="376">
        <v>0</v>
      </c>
      <c r="R109" s="377">
        <f>S109+T109</f>
        <v>0</v>
      </c>
      <c r="S109" s="376">
        <v>0</v>
      </c>
      <c r="T109" s="376">
        <v>0</v>
      </c>
      <c r="U109" s="377">
        <f>V109+W109</f>
        <v>0</v>
      </c>
      <c r="V109" s="376">
        <v>0</v>
      </c>
      <c r="W109" s="376">
        <v>0</v>
      </c>
    </row>
    <row r="110" spans="1:23" s="371" customFormat="1" ht="12.75" hidden="1" customHeight="1">
      <c r="A110" s="702"/>
      <c r="B110" s="686"/>
      <c r="C110" s="683"/>
      <c r="D110" s="685"/>
      <c r="E110" s="686"/>
      <c r="F110" s="702"/>
      <c r="G110" s="375">
        <v>0</v>
      </c>
      <c r="H110" s="375">
        <v>0</v>
      </c>
      <c r="I110" s="700" t="s">
        <v>2</v>
      </c>
      <c r="J110" s="688">
        <f t="shared" ref="J110:W110" si="18">J107+J109</f>
        <v>2267613</v>
      </c>
      <c r="K110" s="688">
        <f t="shared" si="18"/>
        <v>2028833</v>
      </c>
      <c r="L110" s="687">
        <f t="shared" si="18"/>
        <v>2028833</v>
      </c>
      <c r="M110" s="687">
        <f t="shared" si="18"/>
        <v>0</v>
      </c>
      <c r="N110" s="688">
        <f t="shared" si="18"/>
        <v>238780</v>
      </c>
      <c r="O110" s="688">
        <f t="shared" si="18"/>
        <v>238780</v>
      </c>
      <c r="P110" s="687">
        <f t="shared" si="18"/>
        <v>238780</v>
      </c>
      <c r="Q110" s="687">
        <f t="shared" si="18"/>
        <v>0</v>
      </c>
      <c r="R110" s="688">
        <f t="shared" si="18"/>
        <v>0</v>
      </c>
      <c r="S110" s="687">
        <f t="shared" si="18"/>
        <v>0</v>
      </c>
      <c r="T110" s="687">
        <f t="shared" si="18"/>
        <v>0</v>
      </c>
      <c r="U110" s="688">
        <f t="shared" si="18"/>
        <v>0</v>
      </c>
      <c r="V110" s="687">
        <f t="shared" si="18"/>
        <v>0</v>
      </c>
      <c r="W110" s="687">
        <f t="shared" si="18"/>
        <v>0</v>
      </c>
    </row>
    <row r="111" spans="1:23" s="371" customFormat="1" ht="12.75" hidden="1" customHeight="1">
      <c r="A111" s="702"/>
      <c r="B111" s="686"/>
      <c r="C111" s="684"/>
      <c r="D111" s="685"/>
      <c r="E111" s="686"/>
      <c r="F111" s="702"/>
      <c r="G111" s="375">
        <v>0</v>
      </c>
      <c r="H111" s="375">
        <v>0</v>
      </c>
      <c r="I111" s="701"/>
      <c r="J111" s="688"/>
      <c r="K111" s="688"/>
      <c r="L111" s="687"/>
      <c r="M111" s="687"/>
      <c r="N111" s="688"/>
      <c r="O111" s="688"/>
      <c r="P111" s="687"/>
      <c r="Q111" s="687"/>
      <c r="R111" s="688"/>
      <c r="S111" s="687"/>
      <c r="T111" s="687"/>
      <c r="U111" s="688"/>
      <c r="V111" s="687"/>
      <c r="W111" s="687"/>
    </row>
    <row r="112" spans="1:23" s="371" customFormat="1" ht="12.75" hidden="1" customHeight="1">
      <c r="A112" s="702">
        <v>16</v>
      </c>
      <c r="B112" s="686" t="s">
        <v>656</v>
      </c>
      <c r="C112" s="682" t="s">
        <v>659</v>
      </c>
      <c r="D112" s="685" t="s">
        <v>351</v>
      </c>
      <c r="E112" s="686" t="s">
        <v>658</v>
      </c>
      <c r="F112" s="702" t="s">
        <v>630</v>
      </c>
      <c r="G112" s="375">
        <f>G114+G113+G115+G116</f>
        <v>405625</v>
      </c>
      <c r="H112" s="375">
        <f>H114+H113+H115+H116</f>
        <v>125000</v>
      </c>
      <c r="I112" s="700" t="s">
        <v>0</v>
      </c>
      <c r="J112" s="688">
        <f>K112+N112</f>
        <v>187500</v>
      </c>
      <c r="K112" s="688">
        <f>L112+M112</f>
        <v>159375</v>
      </c>
      <c r="L112" s="687">
        <v>159375</v>
      </c>
      <c r="M112" s="687">
        <v>0</v>
      </c>
      <c r="N112" s="688">
        <f>O112+R112+U112</f>
        <v>28125</v>
      </c>
      <c r="O112" s="688">
        <f>P112+Q112</f>
        <v>18750</v>
      </c>
      <c r="P112" s="687">
        <v>18750</v>
      </c>
      <c r="Q112" s="687">
        <v>0</v>
      </c>
      <c r="R112" s="688">
        <f>S112+T112</f>
        <v>9375</v>
      </c>
      <c r="S112" s="687">
        <v>9375</v>
      </c>
      <c r="T112" s="687">
        <v>0</v>
      </c>
      <c r="U112" s="688">
        <f>V112+W112</f>
        <v>0</v>
      </c>
      <c r="V112" s="687">
        <v>0</v>
      </c>
      <c r="W112" s="687">
        <v>0</v>
      </c>
    </row>
    <row r="113" spans="1:23" s="371" customFormat="1" ht="12.75" hidden="1" customHeight="1">
      <c r="A113" s="702"/>
      <c r="B113" s="686"/>
      <c r="C113" s="683"/>
      <c r="D113" s="685"/>
      <c r="E113" s="686"/>
      <c r="F113" s="702"/>
      <c r="G113" s="375">
        <v>344781</v>
      </c>
      <c r="H113" s="375">
        <v>106250</v>
      </c>
      <c r="I113" s="701"/>
      <c r="J113" s="688"/>
      <c r="K113" s="688"/>
      <c r="L113" s="687"/>
      <c r="M113" s="687"/>
      <c r="N113" s="688"/>
      <c r="O113" s="688"/>
      <c r="P113" s="687"/>
      <c r="Q113" s="687"/>
      <c r="R113" s="688"/>
      <c r="S113" s="687"/>
      <c r="T113" s="687"/>
      <c r="U113" s="688"/>
      <c r="V113" s="687"/>
      <c r="W113" s="687"/>
    </row>
    <row r="114" spans="1:23" s="371" customFormat="1" ht="12.75" hidden="1" customHeight="1">
      <c r="A114" s="702"/>
      <c r="B114" s="686"/>
      <c r="C114" s="683"/>
      <c r="D114" s="685"/>
      <c r="E114" s="686"/>
      <c r="F114" s="702"/>
      <c r="G114" s="375">
        <v>40563</v>
      </c>
      <c r="H114" s="375">
        <v>12500</v>
      </c>
      <c r="I114" s="378" t="s">
        <v>1</v>
      </c>
      <c r="J114" s="377">
        <f>K114+N114</f>
        <v>0</v>
      </c>
      <c r="K114" s="377">
        <f>L114+M114</f>
        <v>0</v>
      </c>
      <c r="L114" s="376">
        <v>0</v>
      </c>
      <c r="M114" s="376">
        <v>0</v>
      </c>
      <c r="N114" s="377">
        <f>O114+R114+U114</f>
        <v>0</v>
      </c>
      <c r="O114" s="377">
        <f>P114+Q114</f>
        <v>0</v>
      </c>
      <c r="P114" s="376">
        <v>0</v>
      </c>
      <c r="Q114" s="376">
        <v>0</v>
      </c>
      <c r="R114" s="377">
        <f>S114+T114</f>
        <v>0</v>
      </c>
      <c r="S114" s="376">
        <v>0</v>
      </c>
      <c r="T114" s="376">
        <v>0</v>
      </c>
      <c r="U114" s="377">
        <f>V114+W114</f>
        <v>0</v>
      </c>
      <c r="V114" s="376">
        <v>0</v>
      </c>
      <c r="W114" s="376">
        <v>0</v>
      </c>
    </row>
    <row r="115" spans="1:23" s="371" customFormat="1" ht="12.75" hidden="1" customHeight="1">
      <c r="A115" s="702"/>
      <c r="B115" s="686"/>
      <c r="C115" s="683"/>
      <c r="D115" s="685"/>
      <c r="E115" s="686"/>
      <c r="F115" s="702"/>
      <c r="G115" s="375">
        <v>20281</v>
      </c>
      <c r="H115" s="375">
        <v>6250</v>
      </c>
      <c r="I115" s="700" t="s">
        <v>2</v>
      </c>
      <c r="J115" s="688">
        <f t="shared" ref="J115:W115" si="19">J112+J114</f>
        <v>187500</v>
      </c>
      <c r="K115" s="688">
        <f t="shared" si="19"/>
        <v>159375</v>
      </c>
      <c r="L115" s="687">
        <f t="shared" si="19"/>
        <v>159375</v>
      </c>
      <c r="M115" s="687">
        <f t="shared" si="19"/>
        <v>0</v>
      </c>
      <c r="N115" s="688">
        <f t="shared" si="19"/>
        <v>28125</v>
      </c>
      <c r="O115" s="688">
        <f t="shared" si="19"/>
        <v>18750</v>
      </c>
      <c r="P115" s="687">
        <f t="shared" si="19"/>
        <v>18750</v>
      </c>
      <c r="Q115" s="687">
        <f t="shared" si="19"/>
        <v>0</v>
      </c>
      <c r="R115" s="688">
        <f t="shared" si="19"/>
        <v>9375</v>
      </c>
      <c r="S115" s="687">
        <f t="shared" si="19"/>
        <v>9375</v>
      </c>
      <c r="T115" s="687">
        <f t="shared" si="19"/>
        <v>0</v>
      </c>
      <c r="U115" s="688">
        <f t="shared" si="19"/>
        <v>0</v>
      </c>
      <c r="V115" s="687">
        <f t="shared" si="19"/>
        <v>0</v>
      </c>
      <c r="W115" s="687">
        <f t="shared" si="19"/>
        <v>0</v>
      </c>
    </row>
    <row r="116" spans="1:23" s="371" customFormat="1" ht="12.75" hidden="1" customHeight="1">
      <c r="A116" s="702"/>
      <c r="B116" s="686"/>
      <c r="C116" s="684"/>
      <c r="D116" s="685"/>
      <c r="E116" s="686"/>
      <c r="F116" s="702"/>
      <c r="G116" s="375">
        <v>0</v>
      </c>
      <c r="H116" s="375">
        <v>0</v>
      </c>
      <c r="I116" s="701"/>
      <c r="J116" s="688"/>
      <c r="K116" s="688"/>
      <c r="L116" s="687"/>
      <c r="M116" s="687"/>
      <c r="N116" s="688"/>
      <c r="O116" s="688"/>
      <c r="P116" s="687"/>
      <c r="Q116" s="687"/>
      <c r="R116" s="688"/>
      <c r="S116" s="687"/>
      <c r="T116" s="687"/>
      <c r="U116" s="688"/>
      <c r="V116" s="687"/>
      <c r="W116" s="687"/>
    </row>
    <row r="117" spans="1:23" s="371" customFormat="1" ht="12.75" hidden="1" customHeight="1">
      <c r="A117" s="702">
        <v>6</v>
      </c>
      <c r="B117" s="686" t="s">
        <v>656</v>
      </c>
      <c r="C117" s="682" t="s">
        <v>657</v>
      </c>
      <c r="D117" s="685" t="s">
        <v>647</v>
      </c>
      <c r="E117" s="686" t="s">
        <v>650</v>
      </c>
      <c r="F117" s="702" t="s">
        <v>645</v>
      </c>
      <c r="G117" s="375">
        <f>G119+G118+G120+G121</f>
        <v>31650489</v>
      </c>
      <c r="H117" s="375">
        <f>H119+H118+H120+H121</f>
        <v>0</v>
      </c>
      <c r="I117" s="700" t="s">
        <v>0</v>
      </c>
      <c r="J117" s="688">
        <f>K117+N117</f>
        <v>12496687</v>
      </c>
      <c r="K117" s="688">
        <f>L117+M117</f>
        <v>11181246</v>
      </c>
      <c r="L117" s="687">
        <v>11181246</v>
      </c>
      <c r="M117" s="687">
        <v>0</v>
      </c>
      <c r="N117" s="688">
        <f>O117+R117+U117</f>
        <v>1315441</v>
      </c>
      <c r="O117" s="688">
        <f>P117+Q117</f>
        <v>1315441</v>
      </c>
      <c r="P117" s="687">
        <v>1315441</v>
      </c>
      <c r="Q117" s="687">
        <v>0</v>
      </c>
      <c r="R117" s="688">
        <f>S117+T117</f>
        <v>0</v>
      </c>
      <c r="S117" s="687">
        <v>0</v>
      </c>
      <c r="T117" s="687">
        <v>0</v>
      </c>
      <c r="U117" s="688">
        <f>V117+W117</f>
        <v>0</v>
      </c>
      <c r="V117" s="687">
        <v>0</v>
      </c>
      <c r="W117" s="687">
        <v>0</v>
      </c>
    </row>
    <row r="118" spans="1:23" s="371" customFormat="1" ht="12.75" hidden="1" customHeight="1">
      <c r="A118" s="702"/>
      <c r="B118" s="686"/>
      <c r="C118" s="683"/>
      <c r="D118" s="685"/>
      <c r="E118" s="686"/>
      <c r="F118" s="702"/>
      <c r="G118" s="375">
        <v>28318858</v>
      </c>
      <c r="H118" s="375">
        <v>0</v>
      </c>
      <c r="I118" s="701"/>
      <c r="J118" s="688"/>
      <c r="K118" s="688"/>
      <c r="L118" s="687"/>
      <c r="M118" s="687"/>
      <c r="N118" s="688"/>
      <c r="O118" s="688"/>
      <c r="P118" s="687"/>
      <c r="Q118" s="687"/>
      <c r="R118" s="688"/>
      <c r="S118" s="687"/>
      <c r="T118" s="687"/>
      <c r="U118" s="688"/>
      <c r="V118" s="687"/>
      <c r="W118" s="687"/>
    </row>
    <row r="119" spans="1:23" s="371" customFormat="1" ht="12.75" hidden="1" customHeight="1">
      <c r="A119" s="702"/>
      <c r="B119" s="686"/>
      <c r="C119" s="683"/>
      <c r="D119" s="685"/>
      <c r="E119" s="686"/>
      <c r="F119" s="702"/>
      <c r="G119" s="375">
        <v>3331631</v>
      </c>
      <c r="H119" s="375">
        <v>0</v>
      </c>
      <c r="I119" s="378" t="s">
        <v>1</v>
      </c>
      <c r="J119" s="377">
        <f>K119+N119</f>
        <v>0</v>
      </c>
      <c r="K119" s="377">
        <f>L119+M119</f>
        <v>0</v>
      </c>
      <c r="L119" s="376">
        <v>0</v>
      </c>
      <c r="M119" s="376">
        <v>0</v>
      </c>
      <c r="N119" s="377">
        <f>O119+R119+U119</f>
        <v>0</v>
      </c>
      <c r="O119" s="377">
        <f>P119+Q119</f>
        <v>0</v>
      </c>
      <c r="P119" s="376">
        <v>0</v>
      </c>
      <c r="Q119" s="376">
        <v>0</v>
      </c>
      <c r="R119" s="377">
        <f>S119+T119</f>
        <v>0</v>
      </c>
      <c r="S119" s="376">
        <v>0</v>
      </c>
      <c r="T119" s="376">
        <v>0</v>
      </c>
      <c r="U119" s="377">
        <f>V119+W119</f>
        <v>0</v>
      </c>
      <c r="V119" s="376">
        <v>0</v>
      </c>
      <c r="W119" s="376">
        <v>0</v>
      </c>
    </row>
    <row r="120" spans="1:23" s="371" customFormat="1" ht="12.75" hidden="1" customHeight="1">
      <c r="A120" s="702"/>
      <c r="B120" s="686"/>
      <c r="C120" s="683"/>
      <c r="D120" s="685"/>
      <c r="E120" s="686"/>
      <c r="F120" s="702"/>
      <c r="G120" s="375">
        <v>0</v>
      </c>
      <c r="H120" s="375">
        <v>0</v>
      </c>
      <c r="I120" s="700" t="s">
        <v>2</v>
      </c>
      <c r="J120" s="688">
        <f t="shared" ref="J120:W120" si="20">J117+J119</f>
        <v>12496687</v>
      </c>
      <c r="K120" s="688">
        <f t="shared" si="20"/>
        <v>11181246</v>
      </c>
      <c r="L120" s="687">
        <f t="shared" si="20"/>
        <v>11181246</v>
      </c>
      <c r="M120" s="687">
        <f t="shared" si="20"/>
        <v>0</v>
      </c>
      <c r="N120" s="688">
        <f t="shared" si="20"/>
        <v>1315441</v>
      </c>
      <c r="O120" s="688">
        <f t="shared" si="20"/>
        <v>1315441</v>
      </c>
      <c r="P120" s="687">
        <f t="shared" si="20"/>
        <v>1315441</v>
      </c>
      <c r="Q120" s="687">
        <f t="shared" si="20"/>
        <v>0</v>
      </c>
      <c r="R120" s="688">
        <f t="shared" si="20"/>
        <v>0</v>
      </c>
      <c r="S120" s="687">
        <f t="shared" si="20"/>
        <v>0</v>
      </c>
      <c r="T120" s="687">
        <f t="shared" si="20"/>
        <v>0</v>
      </c>
      <c r="U120" s="688">
        <f t="shared" si="20"/>
        <v>0</v>
      </c>
      <c r="V120" s="687">
        <f t="shared" si="20"/>
        <v>0</v>
      </c>
      <c r="W120" s="687">
        <f t="shared" si="20"/>
        <v>0</v>
      </c>
    </row>
    <row r="121" spans="1:23" s="371" customFormat="1" ht="12.75" hidden="1" customHeight="1">
      <c r="A121" s="702"/>
      <c r="B121" s="686"/>
      <c r="C121" s="684"/>
      <c r="D121" s="685"/>
      <c r="E121" s="686"/>
      <c r="F121" s="702"/>
      <c r="G121" s="375">
        <v>0</v>
      </c>
      <c r="H121" s="375">
        <v>0</v>
      </c>
      <c r="I121" s="701"/>
      <c r="J121" s="688"/>
      <c r="K121" s="688"/>
      <c r="L121" s="687"/>
      <c r="M121" s="687"/>
      <c r="N121" s="688"/>
      <c r="O121" s="688"/>
      <c r="P121" s="687"/>
      <c r="Q121" s="687"/>
      <c r="R121" s="688"/>
      <c r="S121" s="687"/>
      <c r="T121" s="687"/>
      <c r="U121" s="688"/>
      <c r="V121" s="687"/>
      <c r="W121" s="687"/>
    </row>
    <row r="122" spans="1:23" s="371" customFormat="1" ht="12.75" hidden="1" customHeight="1">
      <c r="A122" s="702">
        <v>7</v>
      </c>
      <c r="B122" s="686" t="s">
        <v>656</v>
      </c>
      <c r="C122" s="682" t="s">
        <v>655</v>
      </c>
      <c r="D122" s="685" t="s">
        <v>647</v>
      </c>
      <c r="E122" s="686" t="s">
        <v>650</v>
      </c>
      <c r="F122" s="702" t="s">
        <v>654</v>
      </c>
      <c r="G122" s="375">
        <f>G124+G123+G125+G126</f>
        <v>24511150</v>
      </c>
      <c r="H122" s="375">
        <f>H124+H123+H125+H126</f>
        <v>0</v>
      </c>
      <c r="I122" s="700" t="s">
        <v>0</v>
      </c>
      <c r="J122" s="688">
        <f>K122+N122</f>
        <v>3838881</v>
      </c>
      <c r="K122" s="688">
        <f>L122+M122</f>
        <v>3434788</v>
      </c>
      <c r="L122" s="687">
        <v>2540051</v>
      </c>
      <c r="M122" s="687">
        <v>894737</v>
      </c>
      <c r="N122" s="688">
        <f>O122+R122+U122</f>
        <v>404093</v>
      </c>
      <c r="O122" s="688">
        <f>P122+Q122</f>
        <v>404093</v>
      </c>
      <c r="P122" s="687">
        <v>298830</v>
      </c>
      <c r="Q122" s="687">
        <v>105263</v>
      </c>
      <c r="R122" s="688">
        <f>S122+T122</f>
        <v>0</v>
      </c>
      <c r="S122" s="687">
        <v>0</v>
      </c>
      <c r="T122" s="687">
        <v>0</v>
      </c>
      <c r="U122" s="688">
        <f>V122+W122</f>
        <v>0</v>
      </c>
      <c r="V122" s="687">
        <v>0</v>
      </c>
      <c r="W122" s="687">
        <v>0</v>
      </c>
    </row>
    <row r="123" spans="1:23" s="371" customFormat="1" ht="12.75" hidden="1" customHeight="1">
      <c r="A123" s="702"/>
      <c r="B123" s="686"/>
      <c r="C123" s="683"/>
      <c r="D123" s="685"/>
      <c r="E123" s="686"/>
      <c r="F123" s="702"/>
      <c r="G123" s="375">
        <v>21931028</v>
      </c>
      <c r="H123" s="375">
        <v>0</v>
      </c>
      <c r="I123" s="701"/>
      <c r="J123" s="688"/>
      <c r="K123" s="688"/>
      <c r="L123" s="687"/>
      <c r="M123" s="687"/>
      <c r="N123" s="688"/>
      <c r="O123" s="688"/>
      <c r="P123" s="687"/>
      <c r="Q123" s="687"/>
      <c r="R123" s="688"/>
      <c r="S123" s="687"/>
      <c r="T123" s="687"/>
      <c r="U123" s="688"/>
      <c r="V123" s="687"/>
      <c r="W123" s="687"/>
    </row>
    <row r="124" spans="1:23" s="371" customFormat="1" ht="12.75" hidden="1" customHeight="1">
      <c r="A124" s="702"/>
      <c r="B124" s="686"/>
      <c r="C124" s="683"/>
      <c r="D124" s="685"/>
      <c r="E124" s="686"/>
      <c r="F124" s="702"/>
      <c r="G124" s="375">
        <v>2580122</v>
      </c>
      <c r="H124" s="375">
        <v>0</v>
      </c>
      <c r="I124" s="378" t="s">
        <v>1</v>
      </c>
      <c r="J124" s="377">
        <f>K124+N124</f>
        <v>0</v>
      </c>
      <c r="K124" s="377">
        <f>L124+M124</f>
        <v>0</v>
      </c>
      <c r="L124" s="376">
        <v>0</v>
      </c>
      <c r="M124" s="376">
        <v>0</v>
      </c>
      <c r="N124" s="377">
        <f>O124+R124+U124</f>
        <v>0</v>
      </c>
      <c r="O124" s="377">
        <f>P124+Q124</f>
        <v>0</v>
      </c>
      <c r="P124" s="376">
        <v>0</v>
      </c>
      <c r="Q124" s="376">
        <v>0</v>
      </c>
      <c r="R124" s="377">
        <f>S124+T124</f>
        <v>0</v>
      </c>
      <c r="S124" s="376">
        <v>0</v>
      </c>
      <c r="T124" s="376">
        <v>0</v>
      </c>
      <c r="U124" s="377">
        <f>V124+W124</f>
        <v>0</v>
      </c>
      <c r="V124" s="376">
        <v>0</v>
      </c>
      <c r="W124" s="376">
        <v>0</v>
      </c>
    </row>
    <row r="125" spans="1:23" s="371" customFormat="1" ht="12.75" hidden="1" customHeight="1">
      <c r="A125" s="702"/>
      <c r="B125" s="686"/>
      <c r="C125" s="683"/>
      <c r="D125" s="685"/>
      <c r="E125" s="686"/>
      <c r="F125" s="702"/>
      <c r="G125" s="375">
        <v>0</v>
      </c>
      <c r="H125" s="375">
        <v>0</v>
      </c>
      <c r="I125" s="700" t="s">
        <v>2</v>
      </c>
      <c r="J125" s="688">
        <f t="shared" ref="J125:W125" si="21">J122+J124</f>
        <v>3838881</v>
      </c>
      <c r="K125" s="688">
        <f t="shared" si="21"/>
        <v>3434788</v>
      </c>
      <c r="L125" s="687">
        <f t="shared" si="21"/>
        <v>2540051</v>
      </c>
      <c r="M125" s="687">
        <f t="shared" si="21"/>
        <v>894737</v>
      </c>
      <c r="N125" s="688">
        <f t="shared" si="21"/>
        <v>404093</v>
      </c>
      <c r="O125" s="688">
        <f t="shared" si="21"/>
        <v>404093</v>
      </c>
      <c r="P125" s="687">
        <f t="shared" si="21"/>
        <v>298830</v>
      </c>
      <c r="Q125" s="687">
        <f t="shared" si="21"/>
        <v>105263</v>
      </c>
      <c r="R125" s="688">
        <f t="shared" si="21"/>
        <v>0</v>
      </c>
      <c r="S125" s="687">
        <f t="shared" si="21"/>
        <v>0</v>
      </c>
      <c r="T125" s="687">
        <f t="shared" si="21"/>
        <v>0</v>
      </c>
      <c r="U125" s="688">
        <f t="shared" si="21"/>
        <v>0</v>
      </c>
      <c r="V125" s="687">
        <f t="shared" si="21"/>
        <v>0</v>
      </c>
      <c r="W125" s="687">
        <f t="shared" si="21"/>
        <v>0</v>
      </c>
    </row>
    <row r="126" spans="1:23" s="371" customFormat="1" ht="12.75" hidden="1" customHeight="1">
      <c r="A126" s="702"/>
      <c r="B126" s="686"/>
      <c r="C126" s="684"/>
      <c r="D126" s="685"/>
      <c r="E126" s="686"/>
      <c r="F126" s="702"/>
      <c r="G126" s="375">
        <v>0</v>
      </c>
      <c r="H126" s="375">
        <v>0</v>
      </c>
      <c r="I126" s="701"/>
      <c r="J126" s="688"/>
      <c r="K126" s="688"/>
      <c r="L126" s="687"/>
      <c r="M126" s="687"/>
      <c r="N126" s="688"/>
      <c r="O126" s="688"/>
      <c r="P126" s="687"/>
      <c r="Q126" s="687"/>
      <c r="R126" s="688"/>
      <c r="S126" s="687"/>
      <c r="T126" s="687"/>
      <c r="U126" s="688"/>
      <c r="V126" s="687"/>
      <c r="W126" s="687"/>
    </row>
    <row r="127" spans="1:23" s="371" customFormat="1" ht="12.75" hidden="1" customHeight="1">
      <c r="A127" s="702">
        <v>17</v>
      </c>
      <c r="B127" s="686" t="s">
        <v>649</v>
      </c>
      <c r="C127" s="682" t="s">
        <v>653</v>
      </c>
      <c r="D127" s="685" t="s">
        <v>647</v>
      </c>
      <c r="E127" s="686" t="s">
        <v>650</v>
      </c>
      <c r="F127" s="702" t="s">
        <v>652</v>
      </c>
      <c r="G127" s="375">
        <f>G129+G128+G130+G131</f>
        <v>7946253</v>
      </c>
      <c r="H127" s="375">
        <f>H129+H128+H130+H131</f>
        <v>97910</v>
      </c>
      <c r="I127" s="700" t="s">
        <v>0</v>
      </c>
      <c r="J127" s="688">
        <f>K127+N127</f>
        <v>2555576</v>
      </c>
      <c r="K127" s="688">
        <f>L127+M127</f>
        <v>2286568</v>
      </c>
      <c r="L127" s="687">
        <v>2286568</v>
      </c>
      <c r="M127" s="687">
        <v>0</v>
      </c>
      <c r="N127" s="688">
        <f>O127+R127+U127</f>
        <v>269008</v>
      </c>
      <c r="O127" s="688">
        <f>P127+Q127</f>
        <v>269008</v>
      </c>
      <c r="P127" s="687">
        <v>269008</v>
      </c>
      <c r="Q127" s="687">
        <v>0</v>
      </c>
      <c r="R127" s="688">
        <f>S127+T127</f>
        <v>0</v>
      </c>
      <c r="S127" s="687">
        <v>0</v>
      </c>
      <c r="T127" s="687">
        <v>0</v>
      </c>
      <c r="U127" s="688">
        <f>V127+W127</f>
        <v>0</v>
      </c>
      <c r="V127" s="687">
        <v>0</v>
      </c>
      <c r="W127" s="687">
        <v>0</v>
      </c>
    </row>
    <row r="128" spans="1:23" s="371" customFormat="1" ht="12.75" hidden="1" customHeight="1">
      <c r="A128" s="702"/>
      <c r="B128" s="686"/>
      <c r="C128" s="683"/>
      <c r="D128" s="685"/>
      <c r="E128" s="686"/>
      <c r="F128" s="702"/>
      <c r="G128" s="375">
        <v>7109805</v>
      </c>
      <c r="H128" s="375">
        <v>87602</v>
      </c>
      <c r="I128" s="701"/>
      <c r="J128" s="688"/>
      <c r="K128" s="688"/>
      <c r="L128" s="687"/>
      <c r="M128" s="687"/>
      <c r="N128" s="688"/>
      <c r="O128" s="688"/>
      <c r="P128" s="687"/>
      <c r="Q128" s="687"/>
      <c r="R128" s="688"/>
      <c r="S128" s="687"/>
      <c r="T128" s="687"/>
      <c r="U128" s="688"/>
      <c r="V128" s="687"/>
      <c r="W128" s="687"/>
    </row>
    <row r="129" spans="1:23" s="371" customFormat="1" ht="12.75" hidden="1" customHeight="1">
      <c r="A129" s="702"/>
      <c r="B129" s="686"/>
      <c r="C129" s="683"/>
      <c r="D129" s="685"/>
      <c r="E129" s="686"/>
      <c r="F129" s="702"/>
      <c r="G129" s="375">
        <v>836448</v>
      </c>
      <c r="H129" s="375">
        <v>10308</v>
      </c>
      <c r="I129" s="378" t="s">
        <v>1</v>
      </c>
      <c r="J129" s="377">
        <f>K129+N129</f>
        <v>0</v>
      </c>
      <c r="K129" s="377">
        <f>L129+M129</f>
        <v>0</v>
      </c>
      <c r="L129" s="376">
        <v>0</v>
      </c>
      <c r="M129" s="376">
        <v>0</v>
      </c>
      <c r="N129" s="377">
        <f>O129+R129+U129</f>
        <v>0</v>
      </c>
      <c r="O129" s="377">
        <f>P129+Q129</f>
        <v>0</v>
      </c>
      <c r="P129" s="376">
        <v>0</v>
      </c>
      <c r="Q129" s="376">
        <v>0</v>
      </c>
      <c r="R129" s="377">
        <f>S129+T129</f>
        <v>0</v>
      </c>
      <c r="S129" s="376">
        <v>0</v>
      </c>
      <c r="T129" s="376">
        <v>0</v>
      </c>
      <c r="U129" s="377">
        <f>V129+W129</f>
        <v>0</v>
      </c>
      <c r="V129" s="376">
        <v>0</v>
      </c>
      <c r="W129" s="376">
        <v>0</v>
      </c>
    </row>
    <row r="130" spans="1:23" s="371" customFormat="1" ht="12.75" hidden="1" customHeight="1">
      <c r="A130" s="702"/>
      <c r="B130" s="686"/>
      <c r="C130" s="683"/>
      <c r="D130" s="685"/>
      <c r="E130" s="686"/>
      <c r="F130" s="702"/>
      <c r="G130" s="375">
        <v>0</v>
      </c>
      <c r="H130" s="375">
        <v>0</v>
      </c>
      <c r="I130" s="700" t="s">
        <v>2</v>
      </c>
      <c r="J130" s="688">
        <f t="shared" ref="J130:W130" si="22">J127+J129</f>
        <v>2555576</v>
      </c>
      <c r="K130" s="688">
        <f t="shared" si="22"/>
        <v>2286568</v>
      </c>
      <c r="L130" s="687">
        <f t="shared" si="22"/>
        <v>2286568</v>
      </c>
      <c r="M130" s="687">
        <f t="shared" si="22"/>
        <v>0</v>
      </c>
      <c r="N130" s="688">
        <f t="shared" si="22"/>
        <v>269008</v>
      </c>
      <c r="O130" s="688">
        <f t="shared" si="22"/>
        <v>269008</v>
      </c>
      <c r="P130" s="687">
        <f t="shared" si="22"/>
        <v>269008</v>
      </c>
      <c r="Q130" s="687">
        <f t="shared" si="22"/>
        <v>0</v>
      </c>
      <c r="R130" s="688">
        <f t="shared" si="22"/>
        <v>0</v>
      </c>
      <c r="S130" s="687">
        <f t="shared" si="22"/>
        <v>0</v>
      </c>
      <c r="T130" s="687">
        <f t="shared" si="22"/>
        <v>0</v>
      </c>
      <c r="U130" s="688">
        <f t="shared" si="22"/>
        <v>0</v>
      </c>
      <c r="V130" s="687">
        <f t="shared" si="22"/>
        <v>0</v>
      </c>
      <c r="W130" s="687">
        <f t="shared" si="22"/>
        <v>0</v>
      </c>
    </row>
    <row r="131" spans="1:23" s="371" customFormat="1" ht="12.75" hidden="1" customHeight="1">
      <c r="A131" s="702"/>
      <c r="B131" s="686"/>
      <c r="C131" s="684"/>
      <c r="D131" s="685"/>
      <c r="E131" s="686"/>
      <c r="F131" s="702"/>
      <c r="G131" s="375">
        <v>0</v>
      </c>
      <c r="H131" s="375">
        <v>0</v>
      </c>
      <c r="I131" s="701"/>
      <c r="J131" s="688"/>
      <c r="K131" s="688"/>
      <c r="L131" s="687"/>
      <c r="M131" s="687"/>
      <c r="N131" s="688"/>
      <c r="O131" s="688"/>
      <c r="P131" s="687"/>
      <c r="Q131" s="687"/>
      <c r="R131" s="688"/>
      <c r="S131" s="687"/>
      <c r="T131" s="687"/>
      <c r="U131" s="688"/>
      <c r="V131" s="687"/>
      <c r="W131" s="687"/>
    </row>
    <row r="132" spans="1:23" s="371" customFormat="1" ht="12.75" hidden="1" customHeight="1">
      <c r="A132" s="702">
        <v>8</v>
      </c>
      <c r="B132" s="686" t="s">
        <v>649</v>
      </c>
      <c r="C132" s="682" t="s">
        <v>651</v>
      </c>
      <c r="D132" s="685" t="s">
        <v>647</v>
      </c>
      <c r="E132" s="686" t="s">
        <v>650</v>
      </c>
      <c r="F132" s="702" t="s">
        <v>645</v>
      </c>
      <c r="G132" s="375">
        <f>G134+G133+G135+G136</f>
        <v>9803478</v>
      </c>
      <c r="H132" s="375">
        <f>H134+H133+H135+H136</f>
        <v>0</v>
      </c>
      <c r="I132" s="700" t="s">
        <v>0</v>
      </c>
      <c r="J132" s="688">
        <f>K132+N132</f>
        <v>3279822</v>
      </c>
      <c r="K132" s="688">
        <f>L132+M132</f>
        <v>2934577</v>
      </c>
      <c r="L132" s="687">
        <v>2934577</v>
      </c>
      <c r="M132" s="687">
        <v>0</v>
      </c>
      <c r="N132" s="688">
        <f>O132+R132+U132</f>
        <v>345245</v>
      </c>
      <c r="O132" s="688">
        <f>P132+Q132</f>
        <v>345245</v>
      </c>
      <c r="P132" s="687">
        <v>345245</v>
      </c>
      <c r="Q132" s="687">
        <v>0</v>
      </c>
      <c r="R132" s="688">
        <f>S132+T132</f>
        <v>0</v>
      </c>
      <c r="S132" s="687">
        <v>0</v>
      </c>
      <c r="T132" s="687">
        <v>0</v>
      </c>
      <c r="U132" s="688">
        <f>V132+W132</f>
        <v>0</v>
      </c>
      <c r="V132" s="687">
        <v>0</v>
      </c>
      <c r="W132" s="687">
        <v>0</v>
      </c>
    </row>
    <row r="133" spans="1:23" s="371" customFormat="1" ht="12.75" hidden="1" customHeight="1">
      <c r="A133" s="702"/>
      <c r="B133" s="686"/>
      <c r="C133" s="683"/>
      <c r="D133" s="685"/>
      <c r="E133" s="686"/>
      <c r="F133" s="702"/>
      <c r="G133" s="375">
        <v>8771533</v>
      </c>
      <c r="H133" s="375">
        <v>0</v>
      </c>
      <c r="I133" s="701"/>
      <c r="J133" s="688"/>
      <c r="K133" s="688"/>
      <c r="L133" s="687"/>
      <c r="M133" s="687"/>
      <c r="N133" s="688"/>
      <c r="O133" s="688"/>
      <c r="P133" s="687"/>
      <c r="Q133" s="687"/>
      <c r="R133" s="688"/>
      <c r="S133" s="687"/>
      <c r="T133" s="687"/>
      <c r="U133" s="688"/>
      <c r="V133" s="687"/>
      <c r="W133" s="687"/>
    </row>
    <row r="134" spans="1:23" s="371" customFormat="1" ht="12.75" hidden="1" customHeight="1">
      <c r="A134" s="702"/>
      <c r="B134" s="686"/>
      <c r="C134" s="683"/>
      <c r="D134" s="685"/>
      <c r="E134" s="686"/>
      <c r="F134" s="702"/>
      <c r="G134" s="375">
        <v>1031945</v>
      </c>
      <c r="H134" s="375">
        <v>0</v>
      </c>
      <c r="I134" s="378" t="s">
        <v>1</v>
      </c>
      <c r="J134" s="377">
        <f>K134+N134</f>
        <v>0</v>
      </c>
      <c r="K134" s="377">
        <f>L134+M134</f>
        <v>0</v>
      </c>
      <c r="L134" s="376">
        <v>0</v>
      </c>
      <c r="M134" s="376">
        <v>0</v>
      </c>
      <c r="N134" s="377">
        <f>O134+R134+U134</f>
        <v>0</v>
      </c>
      <c r="O134" s="377">
        <f>P134+Q134</f>
        <v>0</v>
      </c>
      <c r="P134" s="376">
        <v>0</v>
      </c>
      <c r="Q134" s="376">
        <v>0</v>
      </c>
      <c r="R134" s="377">
        <f>S134+T134</f>
        <v>0</v>
      </c>
      <c r="S134" s="376">
        <v>0</v>
      </c>
      <c r="T134" s="376">
        <v>0</v>
      </c>
      <c r="U134" s="377">
        <f>V134+W134</f>
        <v>0</v>
      </c>
      <c r="V134" s="376">
        <v>0</v>
      </c>
      <c r="W134" s="376">
        <v>0</v>
      </c>
    </row>
    <row r="135" spans="1:23" s="371" customFormat="1" ht="12.75" hidden="1" customHeight="1">
      <c r="A135" s="702"/>
      <c r="B135" s="686"/>
      <c r="C135" s="683"/>
      <c r="D135" s="685"/>
      <c r="E135" s="686"/>
      <c r="F135" s="702"/>
      <c r="G135" s="375">
        <v>0</v>
      </c>
      <c r="H135" s="375">
        <v>0</v>
      </c>
      <c r="I135" s="700" t="s">
        <v>2</v>
      </c>
      <c r="J135" s="688">
        <f t="shared" ref="J135:W135" si="23">J132+J134</f>
        <v>3279822</v>
      </c>
      <c r="K135" s="688">
        <f t="shared" si="23"/>
        <v>2934577</v>
      </c>
      <c r="L135" s="687">
        <f t="shared" si="23"/>
        <v>2934577</v>
      </c>
      <c r="M135" s="687">
        <f t="shared" si="23"/>
        <v>0</v>
      </c>
      <c r="N135" s="688">
        <f t="shared" si="23"/>
        <v>345245</v>
      </c>
      <c r="O135" s="688">
        <f t="shared" si="23"/>
        <v>345245</v>
      </c>
      <c r="P135" s="687">
        <f t="shared" si="23"/>
        <v>345245</v>
      </c>
      <c r="Q135" s="687">
        <f t="shared" si="23"/>
        <v>0</v>
      </c>
      <c r="R135" s="688">
        <f t="shared" si="23"/>
        <v>0</v>
      </c>
      <c r="S135" s="687">
        <f t="shared" si="23"/>
        <v>0</v>
      </c>
      <c r="T135" s="687">
        <f t="shared" si="23"/>
        <v>0</v>
      </c>
      <c r="U135" s="688">
        <f t="shared" si="23"/>
        <v>0</v>
      </c>
      <c r="V135" s="687">
        <f t="shared" si="23"/>
        <v>0</v>
      </c>
      <c r="W135" s="687">
        <f t="shared" si="23"/>
        <v>0</v>
      </c>
    </row>
    <row r="136" spans="1:23" s="371" customFormat="1" ht="12.75" hidden="1" customHeight="1">
      <c r="A136" s="702"/>
      <c r="B136" s="686"/>
      <c r="C136" s="684"/>
      <c r="D136" s="685"/>
      <c r="E136" s="686"/>
      <c r="F136" s="702"/>
      <c r="G136" s="375">
        <v>0</v>
      </c>
      <c r="H136" s="375">
        <v>0</v>
      </c>
      <c r="I136" s="701"/>
      <c r="J136" s="688"/>
      <c r="K136" s="688"/>
      <c r="L136" s="687"/>
      <c r="M136" s="687"/>
      <c r="N136" s="688"/>
      <c r="O136" s="688"/>
      <c r="P136" s="687"/>
      <c r="Q136" s="687"/>
      <c r="R136" s="688"/>
      <c r="S136" s="687"/>
      <c r="T136" s="687"/>
      <c r="U136" s="688"/>
      <c r="V136" s="687"/>
      <c r="W136" s="687"/>
    </row>
    <row r="137" spans="1:23" s="371" customFormat="1" ht="12.75" customHeight="1">
      <c r="A137" s="702">
        <v>2</v>
      </c>
      <c r="B137" s="686" t="s">
        <v>649</v>
      </c>
      <c r="C137" s="682" t="s">
        <v>648</v>
      </c>
      <c r="D137" s="685" t="s">
        <v>647</v>
      </c>
      <c r="E137" s="686" t="s">
        <v>646</v>
      </c>
      <c r="F137" s="702" t="s">
        <v>645</v>
      </c>
      <c r="G137" s="375">
        <f>G139+G138+G140+G141</f>
        <v>45186706</v>
      </c>
      <c r="H137" s="375">
        <f>H139+H138+H140+H141</f>
        <v>0</v>
      </c>
      <c r="I137" s="700" t="s">
        <v>0</v>
      </c>
      <c r="J137" s="688">
        <f>K137+N137</f>
        <v>13677992</v>
      </c>
      <c r="K137" s="688">
        <f>L137+M137</f>
        <v>12238203</v>
      </c>
      <c r="L137" s="687">
        <v>12238203</v>
      </c>
      <c r="M137" s="687">
        <v>0</v>
      </c>
      <c r="N137" s="688">
        <f>O137+R137+U137</f>
        <v>1439789</v>
      </c>
      <c r="O137" s="688">
        <f>P137+Q137</f>
        <v>1439789</v>
      </c>
      <c r="P137" s="687">
        <v>1439789</v>
      </c>
      <c r="Q137" s="687">
        <v>0</v>
      </c>
      <c r="R137" s="688">
        <f>S137+T137</f>
        <v>0</v>
      </c>
      <c r="S137" s="687">
        <v>0</v>
      </c>
      <c r="T137" s="687">
        <v>0</v>
      </c>
      <c r="U137" s="688">
        <f>V137+W137</f>
        <v>0</v>
      </c>
      <c r="V137" s="687">
        <v>0</v>
      </c>
      <c r="W137" s="687">
        <v>0</v>
      </c>
    </row>
    <row r="138" spans="1:23" s="371" customFormat="1" ht="12.75" customHeight="1">
      <c r="A138" s="702"/>
      <c r="B138" s="686"/>
      <c r="C138" s="683"/>
      <c r="D138" s="685"/>
      <c r="E138" s="686"/>
      <c r="F138" s="702"/>
      <c r="G138" s="375">
        <v>40430210</v>
      </c>
      <c r="H138" s="375">
        <v>0</v>
      </c>
      <c r="I138" s="701"/>
      <c r="J138" s="688"/>
      <c r="K138" s="688"/>
      <c r="L138" s="687"/>
      <c r="M138" s="687"/>
      <c r="N138" s="688"/>
      <c r="O138" s="688"/>
      <c r="P138" s="687"/>
      <c r="Q138" s="687"/>
      <c r="R138" s="688"/>
      <c r="S138" s="687"/>
      <c r="T138" s="687"/>
      <c r="U138" s="688"/>
      <c r="V138" s="687"/>
      <c r="W138" s="687"/>
    </row>
    <row r="139" spans="1:23" s="371" customFormat="1" ht="12.75" customHeight="1">
      <c r="A139" s="702"/>
      <c r="B139" s="686"/>
      <c r="C139" s="683"/>
      <c r="D139" s="685"/>
      <c r="E139" s="686"/>
      <c r="F139" s="702"/>
      <c r="G139" s="375">
        <v>4756496</v>
      </c>
      <c r="H139" s="375">
        <v>0</v>
      </c>
      <c r="I139" s="378" t="s">
        <v>1</v>
      </c>
      <c r="J139" s="377">
        <f>K139+N139</f>
        <v>0</v>
      </c>
      <c r="K139" s="377">
        <f>L139+M139</f>
        <v>0</v>
      </c>
      <c r="L139" s="376">
        <v>0</v>
      </c>
      <c r="M139" s="376">
        <v>0</v>
      </c>
      <c r="N139" s="377">
        <f>O139+R139+U139</f>
        <v>0</v>
      </c>
      <c r="O139" s="377">
        <f>P139+Q139</f>
        <v>0</v>
      </c>
      <c r="P139" s="376">
        <v>0</v>
      </c>
      <c r="Q139" s="376">
        <v>0</v>
      </c>
      <c r="R139" s="377">
        <f>S139+T139</f>
        <v>0</v>
      </c>
      <c r="S139" s="376">
        <v>0</v>
      </c>
      <c r="T139" s="376">
        <v>0</v>
      </c>
      <c r="U139" s="377">
        <f>V139+W139</f>
        <v>0</v>
      </c>
      <c r="V139" s="376">
        <v>0</v>
      </c>
      <c r="W139" s="376">
        <v>0</v>
      </c>
    </row>
    <row r="140" spans="1:23" s="371" customFormat="1" ht="12.75" customHeight="1">
      <c r="A140" s="702"/>
      <c r="B140" s="686"/>
      <c r="C140" s="683"/>
      <c r="D140" s="685"/>
      <c r="E140" s="686"/>
      <c r="F140" s="702"/>
      <c r="G140" s="375">
        <v>0</v>
      </c>
      <c r="H140" s="375">
        <v>0</v>
      </c>
      <c r="I140" s="700" t="s">
        <v>2</v>
      </c>
      <c r="J140" s="688">
        <f t="shared" ref="J140:W140" si="24">J137+J139</f>
        <v>13677992</v>
      </c>
      <c r="K140" s="688">
        <f t="shared" si="24"/>
        <v>12238203</v>
      </c>
      <c r="L140" s="687">
        <f t="shared" si="24"/>
        <v>12238203</v>
      </c>
      <c r="M140" s="687">
        <f t="shared" si="24"/>
        <v>0</v>
      </c>
      <c r="N140" s="688">
        <f t="shared" si="24"/>
        <v>1439789</v>
      </c>
      <c r="O140" s="688">
        <f t="shared" si="24"/>
        <v>1439789</v>
      </c>
      <c r="P140" s="687">
        <f t="shared" si="24"/>
        <v>1439789</v>
      </c>
      <c r="Q140" s="687">
        <f t="shared" si="24"/>
        <v>0</v>
      </c>
      <c r="R140" s="688">
        <f t="shared" si="24"/>
        <v>0</v>
      </c>
      <c r="S140" s="687">
        <f t="shared" si="24"/>
        <v>0</v>
      </c>
      <c r="T140" s="687">
        <f t="shared" si="24"/>
        <v>0</v>
      </c>
      <c r="U140" s="688">
        <f t="shared" si="24"/>
        <v>0</v>
      </c>
      <c r="V140" s="687">
        <f t="shared" si="24"/>
        <v>0</v>
      </c>
      <c r="W140" s="687">
        <f t="shared" si="24"/>
        <v>0</v>
      </c>
    </row>
    <row r="141" spans="1:23" s="371" customFormat="1" ht="12.75" customHeight="1">
      <c r="A141" s="702"/>
      <c r="B141" s="686"/>
      <c r="C141" s="684"/>
      <c r="D141" s="685"/>
      <c r="E141" s="686"/>
      <c r="F141" s="702"/>
      <c r="G141" s="375">
        <v>0</v>
      </c>
      <c r="H141" s="375">
        <v>0</v>
      </c>
      <c r="I141" s="701"/>
      <c r="J141" s="688"/>
      <c r="K141" s="688"/>
      <c r="L141" s="687"/>
      <c r="M141" s="687"/>
      <c r="N141" s="688"/>
      <c r="O141" s="688"/>
      <c r="P141" s="687"/>
      <c r="Q141" s="687"/>
      <c r="R141" s="688"/>
      <c r="S141" s="687"/>
      <c r="T141" s="687"/>
      <c r="U141" s="688"/>
      <c r="V141" s="687"/>
      <c r="W141" s="687"/>
    </row>
    <row r="142" spans="1:23" s="371" customFormat="1" ht="12.75" customHeight="1">
      <c r="A142" s="741" t="s">
        <v>644</v>
      </c>
      <c r="B142" s="742"/>
      <c r="C142" s="742"/>
      <c r="D142" s="742"/>
      <c r="E142" s="742"/>
      <c r="F142" s="743"/>
      <c r="G142" s="382">
        <f t="shared" ref="G142:H146" si="25">G17+G22+G27+G37+G42+G47+G52+G57+G62+G67+G72+G87+G92+G97+G107+G112+G127+G137+G132+G122+G117+G102+G82+G32+G77</f>
        <v>509444184</v>
      </c>
      <c r="H142" s="382">
        <f t="shared" si="25"/>
        <v>1814663</v>
      </c>
      <c r="I142" s="731" t="s">
        <v>0</v>
      </c>
      <c r="J142" s="728">
        <f t="shared" ref="J142:W142" si="26">J127+J112+J107+J97+J92+J87+J72+J67+J62+J57+J52+J47+J42+J37+J27+J22+J17+J32+J77+J82+J102+J117+J122+J132+J137</f>
        <v>226450154</v>
      </c>
      <c r="K142" s="728">
        <f t="shared" si="26"/>
        <v>195651063</v>
      </c>
      <c r="L142" s="728">
        <f t="shared" si="26"/>
        <v>78429134</v>
      </c>
      <c r="M142" s="728">
        <f t="shared" si="26"/>
        <v>117221929</v>
      </c>
      <c r="N142" s="728">
        <f t="shared" si="26"/>
        <v>30799091</v>
      </c>
      <c r="O142" s="728">
        <f t="shared" si="26"/>
        <v>18163175</v>
      </c>
      <c r="P142" s="728">
        <f t="shared" si="26"/>
        <v>6678977</v>
      </c>
      <c r="Q142" s="728">
        <f t="shared" si="26"/>
        <v>11484198</v>
      </c>
      <c r="R142" s="728">
        <f t="shared" si="26"/>
        <v>10747919</v>
      </c>
      <c r="S142" s="728">
        <f t="shared" si="26"/>
        <v>3622345</v>
      </c>
      <c r="T142" s="728">
        <f t="shared" si="26"/>
        <v>7125574</v>
      </c>
      <c r="U142" s="728">
        <f t="shared" si="26"/>
        <v>1887997</v>
      </c>
      <c r="V142" s="728">
        <f t="shared" si="26"/>
        <v>0</v>
      </c>
      <c r="W142" s="728">
        <f t="shared" si="26"/>
        <v>1887997</v>
      </c>
    </row>
    <row r="143" spans="1:23" s="371" customFormat="1" ht="12.75" customHeight="1">
      <c r="A143" s="744"/>
      <c r="B143" s="745"/>
      <c r="C143" s="745"/>
      <c r="D143" s="745"/>
      <c r="E143" s="745"/>
      <c r="F143" s="746"/>
      <c r="G143" s="382">
        <f t="shared" si="25"/>
        <v>443334707</v>
      </c>
      <c r="H143" s="382">
        <f t="shared" si="25"/>
        <v>1597303</v>
      </c>
      <c r="I143" s="732"/>
      <c r="J143" s="728"/>
      <c r="K143" s="728"/>
      <c r="L143" s="728"/>
      <c r="M143" s="728"/>
      <c r="N143" s="728"/>
      <c r="O143" s="728"/>
      <c r="P143" s="728"/>
      <c r="Q143" s="728"/>
      <c r="R143" s="728"/>
      <c r="S143" s="728"/>
      <c r="T143" s="728"/>
      <c r="U143" s="728"/>
      <c r="V143" s="728"/>
      <c r="W143" s="728"/>
    </row>
    <row r="144" spans="1:23" s="371" customFormat="1" ht="12.75" customHeight="1">
      <c r="A144" s="744"/>
      <c r="B144" s="745"/>
      <c r="C144" s="745"/>
      <c r="D144" s="745"/>
      <c r="E144" s="745"/>
      <c r="F144" s="746"/>
      <c r="G144" s="382">
        <f t="shared" si="25"/>
        <v>35796059</v>
      </c>
      <c r="H144" s="382">
        <f t="shared" si="25"/>
        <v>152268</v>
      </c>
      <c r="I144" s="370" t="s">
        <v>1</v>
      </c>
      <c r="J144" s="381">
        <f t="shared" ref="J144:W144" si="27">J129+J114+J109+J99+J94+J89+J74+J69+J64+J59+J54+J49+J44+J39+J29+J24+J19+J139+J134+J124+J119+J104+J84+J79+J34</f>
        <v>-6440300</v>
      </c>
      <c r="K144" s="381">
        <f t="shared" si="27"/>
        <v>-5474256</v>
      </c>
      <c r="L144" s="381">
        <f t="shared" si="27"/>
        <v>-119256</v>
      </c>
      <c r="M144" s="381">
        <f t="shared" si="27"/>
        <v>-5355000</v>
      </c>
      <c r="N144" s="381">
        <f t="shared" si="27"/>
        <v>-966044</v>
      </c>
      <c r="O144" s="381">
        <f t="shared" si="27"/>
        <v>-644029</v>
      </c>
      <c r="P144" s="381">
        <f t="shared" si="27"/>
        <v>-14029</v>
      </c>
      <c r="Q144" s="381">
        <f t="shared" si="27"/>
        <v>-630000</v>
      </c>
      <c r="R144" s="381">
        <f t="shared" si="27"/>
        <v>-322015</v>
      </c>
      <c r="S144" s="381">
        <f t="shared" si="27"/>
        <v>-7015</v>
      </c>
      <c r="T144" s="381">
        <f t="shared" si="27"/>
        <v>-315000</v>
      </c>
      <c r="U144" s="381">
        <f t="shared" si="27"/>
        <v>0</v>
      </c>
      <c r="V144" s="381">
        <f t="shared" si="27"/>
        <v>0</v>
      </c>
      <c r="W144" s="381">
        <f t="shared" si="27"/>
        <v>0</v>
      </c>
    </row>
    <row r="145" spans="1:23" s="371" customFormat="1" ht="12.75" customHeight="1">
      <c r="A145" s="744"/>
      <c r="B145" s="745"/>
      <c r="C145" s="745"/>
      <c r="D145" s="745"/>
      <c r="E145" s="745"/>
      <c r="F145" s="746"/>
      <c r="G145" s="382">
        <f t="shared" si="25"/>
        <v>28425421</v>
      </c>
      <c r="H145" s="382">
        <f t="shared" si="25"/>
        <v>65092</v>
      </c>
      <c r="I145" s="731" t="s">
        <v>2</v>
      </c>
      <c r="J145" s="728">
        <f t="shared" ref="J145:W145" si="28">J142+J144</f>
        <v>220009854</v>
      </c>
      <c r="K145" s="728">
        <f t="shared" si="28"/>
        <v>190176807</v>
      </c>
      <c r="L145" s="728">
        <f t="shared" si="28"/>
        <v>78309878</v>
      </c>
      <c r="M145" s="728">
        <f t="shared" si="28"/>
        <v>111866929</v>
      </c>
      <c r="N145" s="728">
        <f t="shared" si="28"/>
        <v>29833047</v>
      </c>
      <c r="O145" s="728">
        <f t="shared" si="28"/>
        <v>17519146</v>
      </c>
      <c r="P145" s="728">
        <f t="shared" si="28"/>
        <v>6664948</v>
      </c>
      <c r="Q145" s="728">
        <f t="shared" si="28"/>
        <v>10854198</v>
      </c>
      <c r="R145" s="728">
        <f t="shared" si="28"/>
        <v>10425904</v>
      </c>
      <c r="S145" s="728">
        <f t="shared" si="28"/>
        <v>3615330</v>
      </c>
      <c r="T145" s="728">
        <f t="shared" si="28"/>
        <v>6810574</v>
      </c>
      <c r="U145" s="728">
        <f t="shared" si="28"/>
        <v>1887997</v>
      </c>
      <c r="V145" s="728">
        <f t="shared" si="28"/>
        <v>0</v>
      </c>
      <c r="W145" s="728">
        <f t="shared" si="28"/>
        <v>1887997</v>
      </c>
    </row>
    <row r="146" spans="1:23" s="371" customFormat="1" ht="12.75" customHeight="1">
      <c r="A146" s="747"/>
      <c r="B146" s="748"/>
      <c r="C146" s="748"/>
      <c r="D146" s="748"/>
      <c r="E146" s="748"/>
      <c r="F146" s="749"/>
      <c r="G146" s="382">
        <f t="shared" si="25"/>
        <v>1887997</v>
      </c>
      <c r="H146" s="382">
        <f t="shared" si="25"/>
        <v>0</v>
      </c>
      <c r="I146" s="732"/>
      <c r="J146" s="728"/>
      <c r="K146" s="728"/>
      <c r="L146" s="728"/>
      <c r="M146" s="728"/>
      <c r="N146" s="728"/>
      <c r="O146" s="728"/>
      <c r="P146" s="728"/>
      <c r="Q146" s="728"/>
      <c r="R146" s="728"/>
      <c r="S146" s="728"/>
      <c r="T146" s="728"/>
      <c r="U146" s="728"/>
      <c r="V146" s="728"/>
      <c r="W146" s="728"/>
    </row>
    <row r="147" spans="1:23" s="371" customFormat="1" ht="6.75" customHeight="1">
      <c r="A147" s="750"/>
      <c r="B147" s="751"/>
      <c r="C147" s="751"/>
      <c r="D147" s="751"/>
      <c r="E147" s="751"/>
      <c r="F147" s="751"/>
      <c r="G147" s="751"/>
      <c r="H147" s="751"/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2"/>
    </row>
    <row r="148" spans="1:23" s="379" customFormat="1" ht="23.25" hidden="1" customHeight="1">
      <c r="A148" s="754" t="s">
        <v>643</v>
      </c>
      <c r="B148" s="755"/>
      <c r="C148" s="755"/>
      <c r="D148" s="755"/>
      <c r="E148" s="755"/>
      <c r="F148" s="755"/>
      <c r="G148" s="755"/>
      <c r="H148" s="755"/>
      <c r="I148" s="755"/>
      <c r="J148" s="755"/>
      <c r="K148" s="755"/>
      <c r="L148" s="755"/>
      <c r="M148" s="755"/>
      <c r="N148" s="755"/>
      <c r="O148" s="755"/>
      <c r="P148" s="755"/>
      <c r="Q148" s="755"/>
      <c r="R148" s="755"/>
      <c r="S148" s="755"/>
      <c r="T148" s="755"/>
      <c r="U148" s="755"/>
      <c r="V148" s="755"/>
      <c r="W148" s="755"/>
    </row>
    <row r="149" spans="1:23" s="379" customFormat="1" ht="6" hidden="1" customHeight="1">
      <c r="A149" s="735"/>
      <c r="B149" s="736"/>
      <c r="C149" s="736"/>
      <c r="D149" s="736"/>
      <c r="E149" s="736"/>
      <c r="F149" s="736"/>
      <c r="G149" s="736"/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737"/>
    </row>
    <row r="150" spans="1:23" s="371" customFormat="1" ht="12.75" hidden="1" customHeight="1">
      <c r="A150" s="702">
        <v>1</v>
      </c>
      <c r="B150" s="686" t="s">
        <v>641</v>
      </c>
      <c r="C150" s="753" t="s">
        <v>640</v>
      </c>
      <c r="D150" s="685" t="s">
        <v>637</v>
      </c>
      <c r="E150" s="685" t="s">
        <v>639</v>
      </c>
      <c r="F150" s="685" t="s">
        <v>630</v>
      </c>
      <c r="G150" s="375">
        <f>G152+G151+G153+G154</f>
        <v>96232819</v>
      </c>
      <c r="H150" s="375">
        <f>H151+H152+H153+H154</f>
        <v>0</v>
      </c>
      <c r="I150" s="700" t="s">
        <v>0</v>
      </c>
      <c r="J150" s="688">
        <f>K150+N150</f>
        <v>58839770</v>
      </c>
      <c r="K150" s="688">
        <f>L150+M150</f>
        <v>50013805</v>
      </c>
      <c r="L150" s="687">
        <v>49928805</v>
      </c>
      <c r="M150" s="687">
        <v>85000</v>
      </c>
      <c r="N150" s="688">
        <f>O150+R150+U150</f>
        <v>8825965</v>
      </c>
      <c r="O150" s="688">
        <f>P150+Q150</f>
        <v>0</v>
      </c>
      <c r="P150" s="687">
        <v>0</v>
      </c>
      <c r="Q150" s="687">
        <v>0</v>
      </c>
      <c r="R150" s="688">
        <f>S150+T150</f>
        <v>8825965</v>
      </c>
      <c r="S150" s="687">
        <v>8810965</v>
      </c>
      <c r="T150" s="687">
        <v>15000</v>
      </c>
      <c r="U150" s="688">
        <f>V150+W150</f>
        <v>0</v>
      </c>
      <c r="V150" s="687">
        <v>0</v>
      </c>
      <c r="W150" s="687">
        <v>0</v>
      </c>
    </row>
    <row r="151" spans="1:23" s="371" customFormat="1" ht="12.75" hidden="1" customHeight="1">
      <c r="A151" s="702"/>
      <c r="B151" s="686"/>
      <c r="C151" s="753"/>
      <c r="D151" s="685"/>
      <c r="E151" s="685"/>
      <c r="F151" s="685"/>
      <c r="G151" s="375">
        <v>81797896</v>
      </c>
      <c r="H151" s="375">
        <v>0</v>
      </c>
      <c r="I151" s="701"/>
      <c r="J151" s="688"/>
      <c r="K151" s="688"/>
      <c r="L151" s="687"/>
      <c r="M151" s="687"/>
      <c r="N151" s="688"/>
      <c r="O151" s="688"/>
      <c r="P151" s="687"/>
      <c r="Q151" s="687"/>
      <c r="R151" s="688"/>
      <c r="S151" s="687"/>
      <c r="T151" s="687"/>
      <c r="U151" s="688"/>
      <c r="V151" s="687"/>
      <c r="W151" s="687"/>
    </row>
    <row r="152" spans="1:23" s="371" customFormat="1" ht="12.75" hidden="1" customHeight="1">
      <c r="A152" s="702"/>
      <c r="B152" s="686"/>
      <c r="C152" s="753"/>
      <c r="D152" s="685"/>
      <c r="E152" s="685"/>
      <c r="F152" s="685"/>
      <c r="G152" s="375">
        <v>0</v>
      </c>
      <c r="H152" s="375">
        <v>0</v>
      </c>
      <c r="I152" s="378" t="s">
        <v>1</v>
      </c>
      <c r="J152" s="377">
        <f>K152+N152</f>
        <v>0</v>
      </c>
      <c r="K152" s="377">
        <f>L152+M152</f>
        <v>0</v>
      </c>
      <c r="L152" s="376">
        <v>0</v>
      </c>
      <c r="M152" s="376">
        <v>0</v>
      </c>
      <c r="N152" s="377">
        <f>O152+R152+U152</f>
        <v>0</v>
      </c>
      <c r="O152" s="377">
        <f>P152+Q152</f>
        <v>0</v>
      </c>
      <c r="P152" s="376">
        <v>0</v>
      </c>
      <c r="Q152" s="376">
        <v>0</v>
      </c>
      <c r="R152" s="377">
        <f>S152+T152</f>
        <v>0</v>
      </c>
      <c r="S152" s="376">
        <v>0</v>
      </c>
      <c r="T152" s="376">
        <v>0</v>
      </c>
      <c r="U152" s="377">
        <f>V152+W152</f>
        <v>0</v>
      </c>
      <c r="V152" s="376">
        <v>0</v>
      </c>
      <c r="W152" s="376">
        <v>0</v>
      </c>
    </row>
    <row r="153" spans="1:23" s="371" customFormat="1" ht="12.75" hidden="1" customHeight="1">
      <c r="A153" s="702"/>
      <c r="B153" s="686"/>
      <c r="C153" s="753"/>
      <c r="D153" s="685"/>
      <c r="E153" s="685"/>
      <c r="F153" s="685"/>
      <c r="G153" s="375">
        <v>14434923</v>
      </c>
      <c r="H153" s="375">
        <v>0</v>
      </c>
      <c r="I153" s="700" t="s">
        <v>2</v>
      </c>
      <c r="J153" s="688">
        <f t="shared" ref="J153:W153" si="29">J150+J152</f>
        <v>58839770</v>
      </c>
      <c r="K153" s="688">
        <f t="shared" si="29"/>
        <v>50013805</v>
      </c>
      <c r="L153" s="687">
        <f t="shared" si="29"/>
        <v>49928805</v>
      </c>
      <c r="M153" s="687">
        <f t="shared" si="29"/>
        <v>85000</v>
      </c>
      <c r="N153" s="688">
        <f t="shared" si="29"/>
        <v>8825965</v>
      </c>
      <c r="O153" s="688">
        <f t="shared" si="29"/>
        <v>0</v>
      </c>
      <c r="P153" s="687">
        <f t="shared" si="29"/>
        <v>0</v>
      </c>
      <c r="Q153" s="687">
        <f t="shared" si="29"/>
        <v>0</v>
      </c>
      <c r="R153" s="688">
        <f t="shared" si="29"/>
        <v>8825965</v>
      </c>
      <c r="S153" s="687">
        <f t="shared" si="29"/>
        <v>8810965</v>
      </c>
      <c r="T153" s="687">
        <f t="shared" si="29"/>
        <v>15000</v>
      </c>
      <c r="U153" s="688">
        <f t="shared" si="29"/>
        <v>0</v>
      </c>
      <c r="V153" s="687">
        <f t="shared" si="29"/>
        <v>0</v>
      </c>
      <c r="W153" s="687">
        <f t="shared" si="29"/>
        <v>0</v>
      </c>
    </row>
    <row r="154" spans="1:23" s="371" customFormat="1" ht="12.75" hidden="1" customHeight="1">
      <c r="A154" s="702"/>
      <c r="B154" s="686"/>
      <c r="C154" s="753"/>
      <c r="D154" s="685"/>
      <c r="E154" s="685"/>
      <c r="F154" s="685"/>
      <c r="G154" s="375">
        <v>0</v>
      </c>
      <c r="H154" s="375">
        <v>0</v>
      </c>
      <c r="I154" s="701"/>
      <c r="J154" s="688"/>
      <c r="K154" s="688"/>
      <c r="L154" s="687"/>
      <c r="M154" s="687"/>
      <c r="N154" s="688"/>
      <c r="O154" s="688"/>
      <c r="P154" s="687"/>
      <c r="Q154" s="687"/>
      <c r="R154" s="688"/>
      <c r="S154" s="687"/>
      <c r="T154" s="687"/>
      <c r="U154" s="688"/>
      <c r="V154" s="687"/>
      <c r="W154" s="687"/>
    </row>
    <row r="155" spans="1:23" s="371" customFormat="1" ht="12.75" hidden="1" customHeight="1">
      <c r="A155" s="702">
        <v>2</v>
      </c>
      <c r="B155" s="686" t="s">
        <v>641</v>
      </c>
      <c r="C155" s="753" t="s">
        <v>642</v>
      </c>
      <c r="D155" s="685" t="s">
        <v>637</v>
      </c>
      <c r="E155" s="685" t="s">
        <v>636</v>
      </c>
      <c r="F155" s="685" t="s">
        <v>630</v>
      </c>
      <c r="G155" s="375">
        <f>G157+G156+G158+G159</f>
        <v>2836779</v>
      </c>
      <c r="H155" s="375">
        <f>H156+H157+H158+H159</f>
        <v>0</v>
      </c>
      <c r="I155" s="700" t="s">
        <v>0</v>
      </c>
      <c r="J155" s="688">
        <f>K155+N155</f>
        <v>2254799</v>
      </c>
      <c r="K155" s="688">
        <f>L155+M155</f>
        <v>2254799</v>
      </c>
      <c r="L155" s="687">
        <v>2254799</v>
      </c>
      <c r="M155" s="687">
        <v>0</v>
      </c>
      <c r="N155" s="688">
        <f>O155+R155+U155</f>
        <v>0</v>
      </c>
      <c r="O155" s="688">
        <f>P155+Q155</f>
        <v>0</v>
      </c>
      <c r="P155" s="687">
        <v>0</v>
      </c>
      <c r="Q155" s="687">
        <v>0</v>
      </c>
      <c r="R155" s="688">
        <f>S155+T155</f>
        <v>0</v>
      </c>
      <c r="S155" s="687">
        <v>0</v>
      </c>
      <c r="T155" s="687">
        <v>0</v>
      </c>
      <c r="U155" s="688">
        <f>V155+W155</f>
        <v>0</v>
      </c>
      <c r="V155" s="687">
        <v>0</v>
      </c>
      <c r="W155" s="687">
        <v>0</v>
      </c>
    </row>
    <row r="156" spans="1:23" s="371" customFormat="1" ht="12.75" hidden="1" customHeight="1">
      <c r="A156" s="702"/>
      <c r="B156" s="686"/>
      <c r="C156" s="753"/>
      <c r="D156" s="685"/>
      <c r="E156" s="685"/>
      <c r="F156" s="685"/>
      <c r="G156" s="375">
        <v>2836779</v>
      </c>
      <c r="H156" s="375">
        <v>0</v>
      </c>
      <c r="I156" s="701"/>
      <c r="J156" s="688"/>
      <c r="K156" s="688"/>
      <c r="L156" s="687"/>
      <c r="M156" s="687"/>
      <c r="N156" s="688"/>
      <c r="O156" s="688"/>
      <c r="P156" s="687"/>
      <c r="Q156" s="687"/>
      <c r="R156" s="688"/>
      <c r="S156" s="687"/>
      <c r="T156" s="687"/>
      <c r="U156" s="688"/>
      <c r="V156" s="687"/>
      <c r="W156" s="687"/>
    </row>
    <row r="157" spans="1:23" s="371" customFormat="1" ht="12.75" hidden="1" customHeight="1">
      <c r="A157" s="702"/>
      <c r="B157" s="686"/>
      <c r="C157" s="753"/>
      <c r="D157" s="685"/>
      <c r="E157" s="685"/>
      <c r="F157" s="685"/>
      <c r="G157" s="375">
        <v>0</v>
      </c>
      <c r="H157" s="375">
        <v>0</v>
      </c>
      <c r="I157" s="378" t="s">
        <v>1</v>
      </c>
      <c r="J157" s="377">
        <f>K157+N157</f>
        <v>0</v>
      </c>
      <c r="K157" s="377">
        <f>L157+M157</f>
        <v>0</v>
      </c>
      <c r="L157" s="376">
        <v>0</v>
      </c>
      <c r="M157" s="376">
        <v>0</v>
      </c>
      <c r="N157" s="377">
        <f>O157+R157+U157</f>
        <v>0</v>
      </c>
      <c r="O157" s="377">
        <f>P157+Q157</f>
        <v>0</v>
      </c>
      <c r="P157" s="376">
        <v>0</v>
      </c>
      <c r="Q157" s="376">
        <v>0</v>
      </c>
      <c r="R157" s="377">
        <f>S157+T157</f>
        <v>0</v>
      </c>
      <c r="S157" s="376">
        <v>0</v>
      </c>
      <c r="T157" s="376">
        <v>0</v>
      </c>
      <c r="U157" s="377">
        <f>V157+W157</f>
        <v>0</v>
      </c>
      <c r="V157" s="376">
        <v>0</v>
      </c>
      <c r="W157" s="376">
        <v>0</v>
      </c>
    </row>
    <row r="158" spans="1:23" s="371" customFormat="1" ht="12.75" hidden="1" customHeight="1">
      <c r="A158" s="702"/>
      <c r="B158" s="686"/>
      <c r="C158" s="753"/>
      <c r="D158" s="685"/>
      <c r="E158" s="685"/>
      <c r="F158" s="685"/>
      <c r="G158" s="375">
        <v>0</v>
      </c>
      <c r="H158" s="375">
        <v>0</v>
      </c>
      <c r="I158" s="700" t="s">
        <v>2</v>
      </c>
      <c r="J158" s="688">
        <f t="shared" ref="J158:W158" si="30">J155+J157</f>
        <v>2254799</v>
      </c>
      <c r="K158" s="688">
        <f t="shared" si="30"/>
        <v>2254799</v>
      </c>
      <c r="L158" s="687">
        <f t="shared" si="30"/>
        <v>2254799</v>
      </c>
      <c r="M158" s="687">
        <f t="shared" si="30"/>
        <v>0</v>
      </c>
      <c r="N158" s="688">
        <f t="shared" si="30"/>
        <v>0</v>
      </c>
      <c r="O158" s="688">
        <f t="shared" si="30"/>
        <v>0</v>
      </c>
      <c r="P158" s="687">
        <f t="shared" si="30"/>
        <v>0</v>
      </c>
      <c r="Q158" s="687">
        <f t="shared" si="30"/>
        <v>0</v>
      </c>
      <c r="R158" s="688">
        <f t="shared" si="30"/>
        <v>0</v>
      </c>
      <c r="S158" s="687">
        <f t="shared" si="30"/>
        <v>0</v>
      </c>
      <c r="T158" s="687">
        <f t="shared" si="30"/>
        <v>0</v>
      </c>
      <c r="U158" s="688">
        <f t="shared" si="30"/>
        <v>0</v>
      </c>
      <c r="V158" s="687">
        <f t="shared" si="30"/>
        <v>0</v>
      </c>
      <c r="W158" s="687">
        <f t="shared" si="30"/>
        <v>0</v>
      </c>
    </row>
    <row r="159" spans="1:23" s="371" customFormat="1" ht="12.75" hidden="1" customHeight="1">
      <c r="A159" s="702"/>
      <c r="B159" s="686"/>
      <c r="C159" s="753"/>
      <c r="D159" s="685"/>
      <c r="E159" s="685"/>
      <c r="F159" s="685"/>
      <c r="G159" s="375">
        <v>0</v>
      </c>
      <c r="H159" s="375">
        <v>0</v>
      </c>
      <c r="I159" s="701"/>
      <c r="J159" s="688"/>
      <c r="K159" s="688"/>
      <c r="L159" s="687"/>
      <c r="M159" s="687"/>
      <c r="N159" s="688"/>
      <c r="O159" s="688"/>
      <c r="P159" s="687"/>
      <c r="Q159" s="687"/>
      <c r="R159" s="688"/>
      <c r="S159" s="687"/>
      <c r="T159" s="687"/>
      <c r="U159" s="688"/>
      <c r="V159" s="687"/>
      <c r="W159" s="687"/>
    </row>
    <row r="160" spans="1:23" s="371" customFormat="1" ht="12.75" hidden="1" customHeight="1">
      <c r="A160" s="702">
        <v>3</v>
      </c>
      <c r="B160" s="686" t="s">
        <v>641</v>
      </c>
      <c r="C160" s="753" t="s">
        <v>640</v>
      </c>
      <c r="D160" s="685" t="s">
        <v>632</v>
      </c>
      <c r="E160" s="685" t="s">
        <v>631</v>
      </c>
      <c r="F160" s="685" t="s">
        <v>630</v>
      </c>
      <c r="G160" s="375">
        <f>G162+G161+G163+G164</f>
        <v>4713294</v>
      </c>
      <c r="H160" s="375">
        <f>H161+H162+H163+H164</f>
        <v>0</v>
      </c>
      <c r="I160" s="700" t="s">
        <v>0</v>
      </c>
      <c r="J160" s="688">
        <f>K160+N160</f>
        <v>3607176</v>
      </c>
      <c r="K160" s="688">
        <f>L160+M160</f>
        <v>3066100</v>
      </c>
      <c r="L160" s="687">
        <v>3066100</v>
      </c>
      <c r="M160" s="687">
        <v>0</v>
      </c>
      <c r="N160" s="688">
        <f>O160+R160+U160</f>
        <v>541076</v>
      </c>
      <c r="O160" s="688">
        <f>P160+Q160</f>
        <v>0</v>
      </c>
      <c r="P160" s="687">
        <v>0</v>
      </c>
      <c r="Q160" s="687">
        <v>0</v>
      </c>
      <c r="R160" s="688">
        <f>S160+T160</f>
        <v>541076</v>
      </c>
      <c r="S160" s="687">
        <v>541076</v>
      </c>
      <c r="T160" s="687">
        <v>0</v>
      </c>
      <c r="U160" s="688">
        <f>V160+W160</f>
        <v>0</v>
      </c>
      <c r="V160" s="687">
        <v>0</v>
      </c>
      <c r="W160" s="687">
        <v>0</v>
      </c>
    </row>
    <row r="161" spans="1:23" s="371" customFormat="1" ht="12.75" hidden="1" customHeight="1">
      <c r="A161" s="702"/>
      <c r="B161" s="686"/>
      <c r="C161" s="753"/>
      <c r="D161" s="685"/>
      <c r="E161" s="685"/>
      <c r="F161" s="685"/>
      <c r="G161" s="375">
        <v>4006300</v>
      </c>
      <c r="H161" s="375">
        <v>0</v>
      </c>
      <c r="I161" s="701"/>
      <c r="J161" s="688"/>
      <c r="K161" s="688"/>
      <c r="L161" s="687"/>
      <c r="M161" s="687"/>
      <c r="N161" s="688"/>
      <c r="O161" s="688"/>
      <c r="P161" s="687"/>
      <c r="Q161" s="687"/>
      <c r="R161" s="688"/>
      <c r="S161" s="687"/>
      <c r="T161" s="687"/>
      <c r="U161" s="688"/>
      <c r="V161" s="687"/>
      <c r="W161" s="687"/>
    </row>
    <row r="162" spans="1:23" s="371" customFormat="1" ht="12.75" hidden="1" customHeight="1">
      <c r="A162" s="702"/>
      <c r="B162" s="686"/>
      <c r="C162" s="753"/>
      <c r="D162" s="685"/>
      <c r="E162" s="685"/>
      <c r="F162" s="685"/>
      <c r="G162" s="375">
        <v>0</v>
      </c>
      <c r="H162" s="375">
        <v>0</v>
      </c>
      <c r="I162" s="378" t="s">
        <v>1</v>
      </c>
      <c r="J162" s="377">
        <f>K162+N162</f>
        <v>0</v>
      </c>
      <c r="K162" s="377">
        <f>L162+M162</f>
        <v>0</v>
      </c>
      <c r="L162" s="376">
        <v>0</v>
      </c>
      <c r="M162" s="376">
        <v>0</v>
      </c>
      <c r="N162" s="377">
        <f>O162+R162+U162</f>
        <v>0</v>
      </c>
      <c r="O162" s="377">
        <f>P162+Q162</f>
        <v>0</v>
      </c>
      <c r="P162" s="376">
        <v>0</v>
      </c>
      <c r="Q162" s="376">
        <v>0</v>
      </c>
      <c r="R162" s="377">
        <f>S162+T162</f>
        <v>0</v>
      </c>
      <c r="S162" s="376">
        <v>0</v>
      </c>
      <c r="T162" s="376">
        <v>0</v>
      </c>
      <c r="U162" s="377">
        <f>V162+W162</f>
        <v>0</v>
      </c>
      <c r="V162" s="376">
        <v>0</v>
      </c>
      <c r="W162" s="376">
        <v>0</v>
      </c>
    </row>
    <row r="163" spans="1:23" s="371" customFormat="1" ht="12.75" hidden="1" customHeight="1">
      <c r="A163" s="702"/>
      <c r="B163" s="686"/>
      <c r="C163" s="753"/>
      <c r="D163" s="685"/>
      <c r="E163" s="685"/>
      <c r="F163" s="685"/>
      <c r="G163" s="375">
        <v>706994</v>
      </c>
      <c r="H163" s="375">
        <v>0</v>
      </c>
      <c r="I163" s="700" t="s">
        <v>2</v>
      </c>
      <c r="J163" s="688">
        <f t="shared" ref="J163:W163" si="31">J160+J162</f>
        <v>3607176</v>
      </c>
      <c r="K163" s="688">
        <f t="shared" si="31"/>
        <v>3066100</v>
      </c>
      <c r="L163" s="687">
        <f t="shared" si="31"/>
        <v>3066100</v>
      </c>
      <c r="M163" s="687">
        <f t="shared" si="31"/>
        <v>0</v>
      </c>
      <c r="N163" s="688">
        <f t="shared" si="31"/>
        <v>541076</v>
      </c>
      <c r="O163" s="688">
        <f t="shared" si="31"/>
        <v>0</v>
      </c>
      <c r="P163" s="687">
        <f t="shared" si="31"/>
        <v>0</v>
      </c>
      <c r="Q163" s="687">
        <f t="shared" si="31"/>
        <v>0</v>
      </c>
      <c r="R163" s="688">
        <f t="shared" si="31"/>
        <v>541076</v>
      </c>
      <c r="S163" s="687">
        <f t="shared" si="31"/>
        <v>541076</v>
      </c>
      <c r="T163" s="687">
        <f t="shared" si="31"/>
        <v>0</v>
      </c>
      <c r="U163" s="688">
        <f t="shared" si="31"/>
        <v>0</v>
      </c>
      <c r="V163" s="687">
        <f t="shared" si="31"/>
        <v>0</v>
      </c>
      <c r="W163" s="687">
        <f t="shared" si="31"/>
        <v>0</v>
      </c>
    </row>
    <row r="164" spans="1:23" s="371" customFormat="1" ht="12.75" hidden="1" customHeight="1">
      <c r="A164" s="702"/>
      <c r="B164" s="686"/>
      <c r="C164" s="753"/>
      <c r="D164" s="685"/>
      <c r="E164" s="685"/>
      <c r="F164" s="685"/>
      <c r="G164" s="375">
        <v>0</v>
      </c>
      <c r="H164" s="375">
        <v>0</v>
      </c>
      <c r="I164" s="701"/>
      <c r="J164" s="688"/>
      <c r="K164" s="688"/>
      <c r="L164" s="687"/>
      <c r="M164" s="687"/>
      <c r="N164" s="688"/>
      <c r="O164" s="688"/>
      <c r="P164" s="687"/>
      <c r="Q164" s="687"/>
      <c r="R164" s="688"/>
      <c r="S164" s="687"/>
      <c r="T164" s="687"/>
      <c r="U164" s="688"/>
      <c r="V164" s="687"/>
      <c r="W164" s="687"/>
    </row>
    <row r="165" spans="1:23" s="371" customFormat="1" ht="12.75" hidden="1" customHeight="1">
      <c r="A165" s="702">
        <v>4</v>
      </c>
      <c r="B165" s="686" t="s">
        <v>634</v>
      </c>
      <c r="C165" s="753" t="s">
        <v>633</v>
      </c>
      <c r="D165" s="685" t="s">
        <v>637</v>
      </c>
      <c r="E165" s="685" t="s">
        <v>639</v>
      </c>
      <c r="F165" s="685" t="s">
        <v>630</v>
      </c>
      <c r="G165" s="375">
        <f>G167+G166+G168+G169</f>
        <v>6299912</v>
      </c>
      <c r="H165" s="375">
        <f>H166+H167+H168+H169</f>
        <v>0</v>
      </c>
      <c r="I165" s="700" t="s">
        <v>0</v>
      </c>
      <c r="J165" s="688">
        <f>K165+N165</f>
        <v>3633878</v>
      </c>
      <c r="K165" s="688">
        <f>L165+M165</f>
        <v>3088796</v>
      </c>
      <c r="L165" s="687">
        <v>3088796</v>
      </c>
      <c r="M165" s="687">
        <v>0</v>
      </c>
      <c r="N165" s="688">
        <f>O165+R165+U165</f>
        <v>545082</v>
      </c>
      <c r="O165" s="688">
        <f>P165+Q165</f>
        <v>0</v>
      </c>
      <c r="P165" s="687">
        <v>0</v>
      </c>
      <c r="Q165" s="687">
        <v>0</v>
      </c>
      <c r="R165" s="688">
        <f>S165+T165</f>
        <v>545082</v>
      </c>
      <c r="S165" s="687">
        <v>545082</v>
      </c>
      <c r="T165" s="687">
        <v>0</v>
      </c>
      <c r="U165" s="688">
        <f>V165+W165</f>
        <v>0</v>
      </c>
      <c r="V165" s="687">
        <v>0</v>
      </c>
      <c r="W165" s="687">
        <v>0</v>
      </c>
    </row>
    <row r="166" spans="1:23" s="371" customFormat="1" ht="12.75" hidden="1" customHeight="1">
      <c r="A166" s="702"/>
      <c r="B166" s="686"/>
      <c r="C166" s="753"/>
      <c r="D166" s="685"/>
      <c r="E166" s="685"/>
      <c r="F166" s="685"/>
      <c r="G166" s="375">
        <v>5354925</v>
      </c>
      <c r="H166" s="375">
        <v>0</v>
      </c>
      <c r="I166" s="701"/>
      <c r="J166" s="688"/>
      <c r="K166" s="688"/>
      <c r="L166" s="687"/>
      <c r="M166" s="687"/>
      <c r="N166" s="688"/>
      <c r="O166" s="688"/>
      <c r="P166" s="687"/>
      <c r="Q166" s="687"/>
      <c r="R166" s="688"/>
      <c r="S166" s="687"/>
      <c r="T166" s="687"/>
      <c r="U166" s="688"/>
      <c r="V166" s="687"/>
      <c r="W166" s="687"/>
    </row>
    <row r="167" spans="1:23" s="371" customFormat="1" ht="12.75" hidden="1" customHeight="1">
      <c r="A167" s="702"/>
      <c r="B167" s="686"/>
      <c r="C167" s="753"/>
      <c r="D167" s="685"/>
      <c r="E167" s="685"/>
      <c r="F167" s="685"/>
      <c r="G167" s="375">
        <v>0</v>
      </c>
      <c r="H167" s="375">
        <v>0</v>
      </c>
      <c r="I167" s="378" t="s">
        <v>1</v>
      </c>
      <c r="J167" s="377">
        <f>K167+N167</f>
        <v>0</v>
      </c>
      <c r="K167" s="377">
        <f>L167+M167</f>
        <v>0</v>
      </c>
      <c r="L167" s="376">
        <v>0</v>
      </c>
      <c r="M167" s="376">
        <v>0</v>
      </c>
      <c r="N167" s="377">
        <f>O167+R167+U167</f>
        <v>0</v>
      </c>
      <c r="O167" s="377">
        <f>P167+Q167</f>
        <v>0</v>
      </c>
      <c r="P167" s="376">
        <v>0</v>
      </c>
      <c r="Q167" s="376">
        <v>0</v>
      </c>
      <c r="R167" s="377">
        <f>S167+T167</f>
        <v>0</v>
      </c>
      <c r="S167" s="376">
        <v>0</v>
      </c>
      <c r="T167" s="376">
        <v>0</v>
      </c>
      <c r="U167" s="377">
        <f>V167+W167</f>
        <v>0</v>
      </c>
      <c r="V167" s="376">
        <v>0</v>
      </c>
      <c r="W167" s="376">
        <v>0</v>
      </c>
    </row>
    <row r="168" spans="1:23" s="371" customFormat="1" ht="12.75" hidden="1" customHeight="1">
      <c r="A168" s="702"/>
      <c r="B168" s="686"/>
      <c r="C168" s="753"/>
      <c r="D168" s="685"/>
      <c r="E168" s="685"/>
      <c r="F168" s="685"/>
      <c r="G168" s="375">
        <v>944987</v>
      </c>
      <c r="H168" s="375">
        <v>0</v>
      </c>
      <c r="I168" s="700" t="s">
        <v>2</v>
      </c>
      <c r="J168" s="688">
        <f t="shared" ref="J168:W168" si="32">J165+J167</f>
        <v>3633878</v>
      </c>
      <c r="K168" s="688">
        <f t="shared" si="32"/>
        <v>3088796</v>
      </c>
      <c r="L168" s="687">
        <f t="shared" si="32"/>
        <v>3088796</v>
      </c>
      <c r="M168" s="687">
        <f t="shared" si="32"/>
        <v>0</v>
      </c>
      <c r="N168" s="688">
        <f t="shared" si="32"/>
        <v>545082</v>
      </c>
      <c r="O168" s="688">
        <f t="shared" si="32"/>
        <v>0</v>
      </c>
      <c r="P168" s="687">
        <f t="shared" si="32"/>
        <v>0</v>
      </c>
      <c r="Q168" s="687">
        <f t="shared" si="32"/>
        <v>0</v>
      </c>
      <c r="R168" s="688">
        <f t="shared" si="32"/>
        <v>545082</v>
      </c>
      <c r="S168" s="687">
        <f t="shared" si="32"/>
        <v>545082</v>
      </c>
      <c r="T168" s="687">
        <f t="shared" si="32"/>
        <v>0</v>
      </c>
      <c r="U168" s="688">
        <f t="shared" si="32"/>
        <v>0</v>
      </c>
      <c r="V168" s="687">
        <f t="shared" si="32"/>
        <v>0</v>
      </c>
      <c r="W168" s="687">
        <f t="shared" si="32"/>
        <v>0</v>
      </c>
    </row>
    <row r="169" spans="1:23" s="371" customFormat="1" ht="12.75" hidden="1" customHeight="1">
      <c r="A169" s="702"/>
      <c r="B169" s="686"/>
      <c r="C169" s="753"/>
      <c r="D169" s="685"/>
      <c r="E169" s="685"/>
      <c r="F169" s="685"/>
      <c r="G169" s="375">
        <v>0</v>
      </c>
      <c r="H169" s="375">
        <v>0</v>
      </c>
      <c r="I169" s="701"/>
      <c r="J169" s="688"/>
      <c r="K169" s="688"/>
      <c r="L169" s="687"/>
      <c r="M169" s="687"/>
      <c r="N169" s="688"/>
      <c r="O169" s="688"/>
      <c r="P169" s="687"/>
      <c r="Q169" s="687"/>
      <c r="R169" s="688"/>
      <c r="S169" s="687"/>
      <c r="T169" s="687"/>
      <c r="U169" s="688"/>
      <c r="V169" s="687"/>
      <c r="W169" s="687"/>
    </row>
    <row r="170" spans="1:23" s="371" customFormat="1" ht="12.75" hidden="1" customHeight="1">
      <c r="A170" s="702">
        <v>5</v>
      </c>
      <c r="B170" s="686" t="s">
        <v>634</v>
      </c>
      <c r="C170" s="753" t="s">
        <v>638</v>
      </c>
      <c r="D170" s="685" t="s">
        <v>637</v>
      </c>
      <c r="E170" s="685" t="s">
        <v>636</v>
      </c>
      <c r="F170" s="685" t="s">
        <v>635</v>
      </c>
      <c r="G170" s="375">
        <f>G172+G171+G173+G174</f>
        <v>42500</v>
      </c>
      <c r="H170" s="375">
        <f>H171+H172+H173+H174</f>
        <v>0</v>
      </c>
      <c r="I170" s="700" t="s">
        <v>0</v>
      </c>
      <c r="J170" s="688">
        <f>K170+N170</f>
        <v>42500</v>
      </c>
      <c r="K170" s="688">
        <f>L170+M170</f>
        <v>42500</v>
      </c>
      <c r="L170" s="687">
        <v>42500</v>
      </c>
      <c r="M170" s="687">
        <v>0</v>
      </c>
      <c r="N170" s="688">
        <f>O170+R170+U170</f>
        <v>0</v>
      </c>
      <c r="O170" s="688">
        <f>P170+Q170</f>
        <v>0</v>
      </c>
      <c r="P170" s="687">
        <v>0</v>
      </c>
      <c r="Q170" s="687">
        <v>0</v>
      </c>
      <c r="R170" s="688">
        <f>S170+T170</f>
        <v>0</v>
      </c>
      <c r="S170" s="687">
        <v>0</v>
      </c>
      <c r="T170" s="687">
        <v>0</v>
      </c>
      <c r="U170" s="688">
        <f>V170+W170</f>
        <v>0</v>
      </c>
      <c r="V170" s="687">
        <v>0</v>
      </c>
      <c r="W170" s="687">
        <v>0</v>
      </c>
    </row>
    <row r="171" spans="1:23" s="371" customFormat="1" ht="12.75" hidden="1" customHeight="1">
      <c r="A171" s="702"/>
      <c r="B171" s="686"/>
      <c r="C171" s="753"/>
      <c r="D171" s="685"/>
      <c r="E171" s="685"/>
      <c r="F171" s="685"/>
      <c r="G171" s="375">
        <v>42500</v>
      </c>
      <c r="H171" s="375">
        <v>0</v>
      </c>
      <c r="I171" s="701"/>
      <c r="J171" s="688"/>
      <c r="K171" s="688"/>
      <c r="L171" s="687"/>
      <c r="M171" s="687"/>
      <c r="N171" s="688"/>
      <c r="O171" s="688"/>
      <c r="P171" s="687"/>
      <c r="Q171" s="687"/>
      <c r="R171" s="688"/>
      <c r="S171" s="687"/>
      <c r="T171" s="687"/>
      <c r="U171" s="688"/>
      <c r="V171" s="687"/>
      <c r="W171" s="687"/>
    </row>
    <row r="172" spans="1:23" s="371" customFormat="1" ht="12.75" hidden="1" customHeight="1">
      <c r="A172" s="702"/>
      <c r="B172" s="686"/>
      <c r="C172" s="753"/>
      <c r="D172" s="685"/>
      <c r="E172" s="685"/>
      <c r="F172" s="685"/>
      <c r="G172" s="375">
        <v>0</v>
      </c>
      <c r="H172" s="375">
        <v>0</v>
      </c>
      <c r="I172" s="378" t="s">
        <v>1</v>
      </c>
      <c r="J172" s="377">
        <f>K172+N172</f>
        <v>0</v>
      </c>
      <c r="K172" s="377">
        <f>L172+M172</f>
        <v>0</v>
      </c>
      <c r="L172" s="376">
        <v>0</v>
      </c>
      <c r="M172" s="376">
        <v>0</v>
      </c>
      <c r="N172" s="377">
        <f>O172+R172+U172</f>
        <v>0</v>
      </c>
      <c r="O172" s="377">
        <f>P172+Q172</f>
        <v>0</v>
      </c>
      <c r="P172" s="376">
        <v>0</v>
      </c>
      <c r="Q172" s="376">
        <v>0</v>
      </c>
      <c r="R172" s="377">
        <f>S172+T172</f>
        <v>0</v>
      </c>
      <c r="S172" s="376">
        <v>0</v>
      </c>
      <c r="T172" s="376">
        <v>0</v>
      </c>
      <c r="U172" s="377">
        <f>V172+W172</f>
        <v>0</v>
      </c>
      <c r="V172" s="376">
        <v>0</v>
      </c>
      <c r="W172" s="376">
        <v>0</v>
      </c>
    </row>
    <row r="173" spans="1:23" s="371" customFormat="1" ht="12.75" hidden="1" customHeight="1">
      <c r="A173" s="702"/>
      <c r="B173" s="686"/>
      <c r="C173" s="753"/>
      <c r="D173" s="685"/>
      <c r="E173" s="685"/>
      <c r="F173" s="685"/>
      <c r="G173" s="375">
        <v>0</v>
      </c>
      <c r="H173" s="375">
        <v>0</v>
      </c>
      <c r="I173" s="700" t="s">
        <v>2</v>
      </c>
      <c r="J173" s="688">
        <f t="shared" ref="J173:W173" si="33">J170+J172</f>
        <v>42500</v>
      </c>
      <c r="K173" s="688">
        <f t="shared" si="33"/>
        <v>42500</v>
      </c>
      <c r="L173" s="687">
        <f t="shared" si="33"/>
        <v>42500</v>
      </c>
      <c r="M173" s="687">
        <f t="shared" si="33"/>
        <v>0</v>
      </c>
      <c r="N173" s="688">
        <f t="shared" si="33"/>
        <v>0</v>
      </c>
      <c r="O173" s="688">
        <f t="shared" si="33"/>
        <v>0</v>
      </c>
      <c r="P173" s="687">
        <f t="shared" si="33"/>
        <v>0</v>
      </c>
      <c r="Q173" s="687">
        <f t="shared" si="33"/>
        <v>0</v>
      </c>
      <c r="R173" s="688">
        <f t="shared" si="33"/>
        <v>0</v>
      </c>
      <c r="S173" s="687">
        <f t="shared" si="33"/>
        <v>0</v>
      </c>
      <c r="T173" s="687">
        <f t="shared" si="33"/>
        <v>0</v>
      </c>
      <c r="U173" s="688">
        <f t="shared" si="33"/>
        <v>0</v>
      </c>
      <c r="V173" s="687">
        <f t="shared" si="33"/>
        <v>0</v>
      </c>
      <c r="W173" s="687">
        <f t="shared" si="33"/>
        <v>0</v>
      </c>
    </row>
    <row r="174" spans="1:23" s="371" customFormat="1" ht="12.75" hidden="1" customHeight="1">
      <c r="A174" s="702"/>
      <c r="B174" s="686"/>
      <c r="C174" s="753"/>
      <c r="D174" s="685"/>
      <c r="E174" s="685"/>
      <c r="F174" s="685"/>
      <c r="G174" s="375">
        <v>0</v>
      </c>
      <c r="H174" s="375">
        <v>0</v>
      </c>
      <c r="I174" s="701"/>
      <c r="J174" s="688"/>
      <c r="K174" s="688"/>
      <c r="L174" s="687"/>
      <c r="M174" s="687"/>
      <c r="N174" s="688"/>
      <c r="O174" s="688"/>
      <c r="P174" s="687"/>
      <c r="Q174" s="687"/>
      <c r="R174" s="688"/>
      <c r="S174" s="687"/>
      <c r="T174" s="687"/>
      <c r="U174" s="688"/>
      <c r="V174" s="687"/>
      <c r="W174" s="687"/>
    </row>
    <row r="175" spans="1:23" s="371" customFormat="1" ht="12.75" hidden="1" customHeight="1">
      <c r="A175" s="702">
        <v>6</v>
      </c>
      <c r="B175" s="686" t="s">
        <v>634</v>
      </c>
      <c r="C175" s="753" t="s">
        <v>633</v>
      </c>
      <c r="D175" s="685" t="s">
        <v>632</v>
      </c>
      <c r="E175" s="685" t="s">
        <v>631</v>
      </c>
      <c r="F175" s="685" t="s">
        <v>630</v>
      </c>
      <c r="G175" s="375">
        <f>G177+G176+G178+G179</f>
        <v>51765</v>
      </c>
      <c r="H175" s="375">
        <f>H176+H177+H178+H179</f>
        <v>0</v>
      </c>
      <c r="I175" s="700" t="s">
        <v>0</v>
      </c>
      <c r="J175" s="688">
        <f>K175+N175</f>
        <v>40000</v>
      </c>
      <c r="K175" s="688">
        <f>L175+M175</f>
        <v>34000</v>
      </c>
      <c r="L175" s="687">
        <v>34000</v>
      </c>
      <c r="M175" s="687">
        <v>0</v>
      </c>
      <c r="N175" s="688">
        <f>O175+R175+U175</f>
        <v>6000</v>
      </c>
      <c r="O175" s="688">
        <f>P175+Q175</f>
        <v>0</v>
      </c>
      <c r="P175" s="687">
        <v>0</v>
      </c>
      <c r="Q175" s="687">
        <v>0</v>
      </c>
      <c r="R175" s="688">
        <f>S175+T175</f>
        <v>6000</v>
      </c>
      <c r="S175" s="687">
        <v>6000</v>
      </c>
      <c r="T175" s="687">
        <v>0</v>
      </c>
      <c r="U175" s="688">
        <f>V175+W175</f>
        <v>0</v>
      </c>
      <c r="V175" s="687">
        <v>0</v>
      </c>
      <c r="W175" s="687">
        <v>0</v>
      </c>
    </row>
    <row r="176" spans="1:23" s="371" customFormat="1" ht="12.75" hidden="1" customHeight="1">
      <c r="A176" s="702"/>
      <c r="B176" s="686"/>
      <c r="C176" s="753"/>
      <c r="D176" s="685"/>
      <c r="E176" s="685"/>
      <c r="F176" s="685"/>
      <c r="G176" s="375">
        <v>44000</v>
      </c>
      <c r="H176" s="375">
        <v>0</v>
      </c>
      <c r="I176" s="701"/>
      <c r="J176" s="688"/>
      <c r="K176" s="688"/>
      <c r="L176" s="687"/>
      <c r="M176" s="687"/>
      <c r="N176" s="688"/>
      <c r="O176" s="688"/>
      <c r="P176" s="687"/>
      <c r="Q176" s="687"/>
      <c r="R176" s="688"/>
      <c r="S176" s="687"/>
      <c r="T176" s="687"/>
      <c r="U176" s="688"/>
      <c r="V176" s="687"/>
      <c r="W176" s="687"/>
    </row>
    <row r="177" spans="1:23" s="371" customFormat="1" ht="12.75" hidden="1" customHeight="1">
      <c r="A177" s="702"/>
      <c r="B177" s="686"/>
      <c r="C177" s="753"/>
      <c r="D177" s="685"/>
      <c r="E177" s="685"/>
      <c r="F177" s="685"/>
      <c r="G177" s="375">
        <v>0</v>
      </c>
      <c r="H177" s="375">
        <v>0</v>
      </c>
      <c r="I177" s="378" t="s">
        <v>1</v>
      </c>
      <c r="J177" s="377">
        <f>K177+N177</f>
        <v>0</v>
      </c>
      <c r="K177" s="377">
        <f>L177+M177</f>
        <v>0</v>
      </c>
      <c r="L177" s="376">
        <v>0</v>
      </c>
      <c r="M177" s="376">
        <v>0</v>
      </c>
      <c r="N177" s="377">
        <f>O177+R177+U177</f>
        <v>0</v>
      </c>
      <c r="O177" s="377">
        <f>P177+Q177</f>
        <v>0</v>
      </c>
      <c r="P177" s="376">
        <v>0</v>
      </c>
      <c r="Q177" s="376">
        <v>0</v>
      </c>
      <c r="R177" s="377">
        <f>S177+T177</f>
        <v>0</v>
      </c>
      <c r="S177" s="376">
        <v>0</v>
      </c>
      <c r="T177" s="376">
        <v>0</v>
      </c>
      <c r="U177" s="377">
        <f>V177+W177</f>
        <v>0</v>
      </c>
      <c r="V177" s="376">
        <v>0</v>
      </c>
      <c r="W177" s="376">
        <v>0</v>
      </c>
    </row>
    <row r="178" spans="1:23" s="371" customFormat="1" ht="12.75" hidden="1" customHeight="1">
      <c r="A178" s="702"/>
      <c r="B178" s="686"/>
      <c r="C178" s="753"/>
      <c r="D178" s="685"/>
      <c r="E178" s="685"/>
      <c r="F178" s="685"/>
      <c r="G178" s="375">
        <v>7765</v>
      </c>
      <c r="H178" s="375">
        <v>0</v>
      </c>
      <c r="I178" s="700" t="s">
        <v>2</v>
      </c>
      <c r="J178" s="688">
        <f t="shared" ref="J178:W178" si="34">J175+J177</f>
        <v>40000</v>
      </c>
      <c r="K178" s="688">
        <f t="shared" si="34"/>
        <v>34000</v>
      </c>
      <c r="L178" s="687">
        <f t="shared" si="34"/>
        <v>34000</v>
      </c>
      <c r="M178" s="687">
        <f t="shared" si="34"/>
        <v>0</v>
      </c>
      <c r="N178" s="688">
        <f t="shared" si="34"/>
        <v>6000</v>
      </c>
      <c r="O178" s="688">
        <f t="shared" si="34"/>
        <v>0</v>
      </c>
      <c r="P178" s="687">
        <f t="shared" si="34"/>
        <v>0</v>
      </c>
      <c r="Q178" s="687">
        <f t="shared" si="34"/>
        <v>0</v>
      </c>
      <c r="R178" s="688">
        <f t="shared" si="34"/>
        <v>6000</v>
      </c>
      <c r="S178" s="687">
        <f t="shared" si="34"/>
        <v>6000</v>
      </c>
      <c r="T178" s="687">
        <f t="shared" si="34"/>
        <v>0</v>
      </c>
      <c r="U178" s="688">
        <f t="shared" si="34"/>
        <v>0</v>
      </c>
      <c r="V178" s="687">
        <f t="shared" si="34"/>
        <v>0</v>
      </c>
      <c r="W178" s="687">
        <f t="shared" si="34"/>
        <v>0</v>
      </c>
    </row>
    <row r="179" spans="1:23" s="371" customFormat="1" ht="12.75" hidden="1" customHeight="1">
      <c r="A179" s="702"/>
      <c r="B179" s="686"/>
      <c r="C179" s="753"/>
      <c r="D179" s="685"/>
      <c r="E179" s="685"/>
      <c r="F179" s="685"/>
      <c r="G179" s="375">
        <v>0</v>
      </c>
      <c r="H179" s="375">
        <v>0</v>
      </c>
      <c r="I179" s="701"/>
      <c r="J179" s="688"/>
      <c r="K179" s="688"/>
      <c r="L179" s="687"/>
      <c r="M179" s="687"/>
      <c r="N179" s="688"/>
      <c r="O179" s="688"/>
      <c r="P179" s="687"/>
      <c r="Q179" s="687"/>
      <c r="R179" s="688"/>
      <c r="S179" s="687"/>
      <c r="T179" s="687"/>
      <c r="U179" s="688"/>
      <c r="V179" s="687"/>
      <c r="W179" s="687"/>
    </row>
    <row r="180" spans="1:23" s="371" customFormat="1" ht="12.75" hidden="1" customHeight="1">
      <c r="A180" s="691" t="s">
        <v>629</v>
      </c>
      <c r="B180" s="692"/>
      <c r="C180" s="692"/>
      <c r="D180" s="692"/>
      <c r="E180" s="692"/>
      <c r="F180" s="693"/>
      <c r="G180" s="372">
        <f t="shared" ref="G180:H184" si="35">G150+G155+G160+G165+G170+G175</f>
        <v>110177069</v>
      </c>
      <c r="H180" s="372">
        <f t="shared" si="35"/>
        <v>0</v>
      </c>
      <c r="I180" s="731" t="s">
        <v>0</v>
      </c>
      <c r="J180" s="728">
        <f t="shared" ref="J180:W180" si="36">J150+J155+J160+J165+J170+J175</f>
        <v>68418123</v>
      </c>
      <c r="K180" s="728">
        <f t="shared" si="36"/>
        <v>58500000</v>
      </c>
      <c r="L180" s="728">
        <f t="shared" si="36"/>
        <v>58415000</v>
      </c>
      <c r="M180" s="728">
        <f t="shared" si="36"/>
        <v>85000</v>
      </c>
      <c r="N180" s="728">
        <f t="shared" si="36"/>
        <v>9918123</v>
      </c>
      <c r="O180" s="728">
        <f t="shared" si="36"/>
        <v>0</v>
      </c>
      <c r="P180" s="728">
        <f t="shared" si="36"/>
        <v>0</v>
      </c>
      <c r="Q180" s="728">
        <f t="shared" si="36"/>
        <v>0</v>
      </c>
      <c r="R180" s="728">
        <f t="shared" si="36"/>
        <v>9918123</v>
      </c>
      <c r="S180" s="728">
        <f t="shared" si="36"/>
        <v>9903123</v>
      </c>
      <c r="T180" s="728">
        <f t="shared" si="36"/>
        <v>15000</v>
      </c>
      <c r="U180" s="728">
        <f t="shared" si="36"/>
        <v>0</v>
      </c>
      <c r="V180" s="728">
        <f t="shared" si="36"/>
        <v>0</v>
      </c>
      <c r="W180" s="728">
        <f t="shared" si="36"/>
        <v>0</v>
      </c>
    </row>
    <row r="181" spans="1:23" s="371" customFormat="1" ht="12.75" hidden="1" customHeight="1">
      <c r="A181" s="694"/>
      <c r="B181" s="695"/>
      <c r="C181" s="695"/>
      <c r="D181" s="695"/>
      <c r="E181" s="695"/>
      <c r="F181" s="696"/>
      <c r="G181" s="372">
        <f t="shared" si="35"/>
        <v>94082400</v>
      </c>
      <c r="H181" s="372">
        <f t="shared" si="35"/>
        <v>0</v>
      </c>
      <c r="I181" s="732"/>
      <c r="J181" s="728"/>
      <c r="K181" s="728"/>
      <c r="L181" s="728"/>
      <c r="M181" s="728"/>
      <c r="N181" s="728"/>
      <c r="O181" s="728"/>
      <c r="P181" s="728"/>
      <c r="Q181" s="728"/>
      <c r="R181" s="728"/>
      <c r="S181" s="728"/>
      <c r="T181" s="728"/>
      <c r="U181" s="728"/>
      <c r="V181" s="728"/>
      <c r="W181" s="728"/>
    </row>
    <row r="182" spans="1:23" s="371" customFormat="1" ht="12.75" hidden="1" customHeight="1">
      <c r="A182" s="694"/>
      <c r="B182" s="695"/>
      <c r="C182" s="695"/>
      <c r="D182" s="695"/>
      <c r="E182" s="695"/>
      <c r="F182" s="696"/>
      <c r="G182" s="372">
        <f t="shared" si="35"/>
        <v>0</v>
      </c>
      <c r="H182" s="372">
        <f t="shared" si="35"/>
        <v>0</v>
      </c>
      <c r="I182" s="370" t="s">
        <v>1</v>
      </c>
      <c r="J182" s="381">
        <f t="shared" ref="J182:W182" si="37">J152+J157+J162+J167+J172+J177</f>
        <v>0</v>
      </c>
      <c r="K182" s="381">
        <f t="shared" si="37"/>
        <v>0</v>
      </c>
      <c r="L182" s="381">
        <f t="shared" si="37"/>
        <v>0</v>
      </c>
      <c r="M182" s="381">
        <f t="shared" si="37"/>
        <v>0</v>
      </c>
      <c r="N182" s="381">
        <f t="shared" si="37"/>
        <v>0</v>
      </c>
      <c r="O182" s="381">
        <f t="shared" si="37"/>
        <v>0</v>
      </c>
      <c r="P182" s="381">
        <f t="shared" si="37"/>
        <v>0</v>
      </c>
      <c r="Q182" s="381">
        <f t="shared" si="37"/>
        <v>0</v>
      </c>
      <c r="R182" s="381">
        <f t="shared" si="37"/>
        <v>0</v>
      </c>
      <c r="S182" s="381">
        <f t="shared" si="37"/>
        <v>0</v>
      </c>
      <c r="T182" s="381">
        <f t="shared" si="37"/>
        <v>0</v>
      </c>
      <c r="U182" s="381">
        <f t="shared" si="37"/>
        <v>0</v>
      </c>
      <c r="V182" s="381">
        <f t="shared" si="37"/>
        <v>0</v>
      </c>
      <c r="W182" s="381">
        <f t="shared" si="37"/>
        <v>0</v>
      </c>
    </row>
    <row r="183" spans="1:23" s="371" customFormat="1" ht="12.75" hidden="1" customHeight="1">
      <c r="A183" s="694"/>
      <c r="B183" s="695"/>
      <c r="C183" s="695"/>
      <c r="D183" s="695"/>
      <c r="E183" s="695"/>
      <c r="F183" s="696"/>
      <c r="G183" s="372">
        <f t="shared" si="35"/>
        <v>16094669</v>
      </c>
      <c r="H183" s="372">
        <f t="shared" si="35"/>
        <v>0</v>
      </c>
      <c r="I183" s="731" t="s">
        <v>2</v>
      </c>
      <c r="J183" s="728">
        <f t="shared" ref="J183:W183" si="38">J180+J182</f>
        <v>68418123</v>
      </c>
      <c r="K183" s="728">
        <f t="shared" si="38"/>
        <v>58500000</v>
      </c>
      <c r="L183" s="728">
        <f t="shared" si="38"/>
        <v>58415000</v>
      </c>
      <c r="M183" s="728">
        <f t="shared" si="38"/>
        <v>85000</v>
      </c>
      <c r="N183" s="728">
        <f t="shared" si="38"/>
        <v>9918123</v>
      </c>
      <c r="O183" s="728">
        <f t="shared" si="38"/>
        <v>0</v>
      </c>
      <c r="P183" s="728">
        <f t="shared" si="38"/>
        <v>0</v>
      </c>
      <c r="Q183" s="728">
        <f t="shared" si="38"/>
        <v>0</v>
      </c>
      <c r="R183" s="728">
        <f t="shared" si="38"/>
        <v>9918123</v>
      </c>
      <c r="S183" s="728">
        <f t="shared" si="38"/>
        <v>9903123</v>
      </c>
      <c r="T183" s="728">
        <f t="shared" si="38"/>
        <v>15000</v>
      </c>
      <c r="U183" s="728">
        <f t="shared" si="38"/>
        <v>0</v>
      </c>
      <c r="V183" s="728">
        <f t="shared" si="38"/>
        <v>0</v>
      </c>
      <c r="W183" s="728">
        <f t="shared" si="38"/>
        <v>0</v>
      </c>
    </row>
    <row r="184" spans="1:23" s="371" customFormat="1" ht="12.75" hidden="1" customHeight="1">
      <c r="A184" s="697"/>
      <c r="B184" s="698"/>
      <c r="C184" s="698"/>
      <c r="D184" s="698"/>
      <c r="E184" s="698"/>
      <c r="F184" s="699"/>
      <c r="G184" s="372">
        <f t="shared" si="35"/>
        <v>0</v>
      </c>
      <c r="H184" s="372">
        <f t="shared" si="35"/>
        <v>0</v>
      </c>
      <c r="I184" s="732"/>
      <c r="J184" s="728"/>
      <c r="K184" s="728"/>
      <c r="L184" s="728"/>
      <c r="M184" s="728"/>
      <c r="N184" s="728"/>
      <c r="O184" s="728"/>
      <c r="P184" s="728"/>
      <c r="Q184" s="728"/>
      <c r="R184" s="728"/>
      <c r="S184" s="728"/>
      <c r="T184" s="728"/>
      <c r="U184" s="728"/>
      <c r="V184" s="728"/>
      <c r="W184" s="728"/>
    </row>
    <row r="185" spans="1:23" s="371" customFormat="1" ht="6.75" hidden="1" customHeight="1">
      <c r="A185" s="750"/>
      <c r="B185" s="751"/>
      <c r="C185" s="751"/>
      <c r="D185" s="751"/>
      <c r="E185" s="751"/>
      <c r="F185" s="751"/>
      <c r="G185" s="751"/>
      <c r="H185" s="751"/>
      <c r="I185" s="751"/>
      <c r="J185" s="751"/>
      <c r="K185" s="751"/>
      <c r="L185" s="751"/>
      <c r="M185" s="751"/>
      <c r="N185" s="751"/>
      <c r="O185" s="751"/>
      <c r="P185" s="751"/>
      <c r="Q185" s="751"/>
      <c r="R185" s="751"/>
      <c r="S185" s="751"/>
      <c r="T185" s="751"/>
      <c r="U185" s="751"/>
      <c r="V185" s="751"/>
      <c r="W185" s="752"/>
    </row>
    <row r="186" spans="1:23" s="379" customFormat="1" ht="23.25" customHeight="1">
      <c r="A186" s="738" t="s">
        <v>611</v>
      </c>
      <c r="B186" s="739"/>
      <c r="C186" s="739"/>
      <c r="D186" s="739"/>
      <c r="E186" s="739"/>
      <c r="F186" s="739"/>
      <c r="G186" s="739"/>
      <c r="H186" s="739"/>
      <c r="I186" s="739"/>
      <c r="J186" s="739"/>
      <c r="K186" s="739"/>
      <c r="L186" s="739"/>
      <c r="M186" s="739"/>
      <c r="N186" s="739"/>
      <c r="O186" s="739"/>
      <c r="P186" s="739"/>
      <c r="Q186" s="739"/>
      <c r="R186" s="739"/>
      <c r="S186" s="739"/>
      <c r="T186" s="739"/>
      <c r="U186" s="739"/>
      <c r="V186" s="739"/>
      <c r="W186" s="740"/>
    </row>
    <row r="187" spans="1:23" s="379" customFormat="1" ht="6" customHeight="1">
      <c r="A187" s="735"/>
      <c r="B187" s="736"/>
      <c r="C187" s="736"/>
      <c r="D187" s="736"/>
      <c r="E187" s="736"/>
      <c r="F187" s="736"/>
      <c r="G187" s="736"/>
      <c r="H187" s="736"/>
      <c r="I187" s="736"/>
      <c r="J187" s="736"/>
      <c r="K187" s="736"/>
      <c r="L187" s="736"/>
      <c r="M187" s="736"/>
      <c r="N187" s="736"/>
      <c r="O187" s="736"/>
      <c r="P187" s="736"/>
      <c r="Q187" s="736"/>
      <c r="R187" s="736"/>
      <c r="S187" s="736"/>
      <c r="T187" s="736"/>
      <c r="U187" s="736"/>
      <c r="V187" s="737"/>
      <c r="W187" s="380"/>
    </row>
    <row r="188" spans="1:23" s="371" customFormat="1" ht="13.5" hidden="1" customHeight="1">
      <c r="A188" s="702">
        <v>1</v>
      </c>
      <c r="B188" s="685" t="s">
        <v>627</v>
      </c>
      <c r="C188" s="682" t="s">
        <v>628</v>
      </c>
      <c r="D188" s="685" t="s">
        <v>351</v>
      </c>
      <c r="E188" s="686" t="s">
        <v>625</v>
      </c>
      <c r="F188" s="702" t="s">
        <v>348</v>
      </c>
      <c r="G188" s="375" t="s">
        <v>348</v>
      </c>
      <c r="H188" s="375" t="s">
        <v>348</v>
      </c>
      <c r="I188" s="700" t="s">
        <v>0</v>
      </c>
      <c r="J188" s="688">
        <f>K188+N188</f>
        <v>261368</v>
      </c>
      <c r="K188" s="688">
        <f>L188+M188</f>
        <v>0</v>
      </c>
      <c r="L188" s="687">
        <v>0</v>
      </c>
      <c r="M188" s="687">
        <v>0</v>
      </c>
      <c r="N188" s="688">
        <f>O188+R188+U188</f>
        <v>261368</v>
      </c>
      <c r="O188" s="688">
        <f>P188+Q188</f>
        <v>261368</v>
      </c>
      <c r="P188" s="687">
        <v>108000</v>
      </c>
      <c r="Q188" s="687">
        <v>153368</v>
      </c>
      <c r="R188" s="688">
        <f>S188+T188</f>
        <v>0</v>
      </c>
      <c r="S188" s="687">
        <v>0</v>
      </c>
      <c r="T188" s="687">
        <v>0</v>
      </c>
      <c r="U188" s="688">
        <f>V188+W188</f>
        <v>0</v>
      </c>
      <c r="V188" s="687">
        <v>0</v>
      </c>
      <c r="W188" s="687">
        <v>0</v>
      </c>
    </row>
    <row r="189" spans="1:23" s="371" customFormat="1" ht="12.75" hidden="1" customHeight="1">
      <c r="A189" s="702"/>
      <c r="B189" s="685"/>
      <c r="C189" s="683"/>
      <c r="D189" s="685"/>
      <c r="E189" s="686"/>
      <c r="F189" s="702"/>
      <c r="G189" s="375" t="s">
        <v>348</v>
      </c>
      <c r="H189" s="375" t="s">
        <v>348</v>
      </c>
      <c r="I189" s="701"/>
      <c r="J189" s="688"/>
      <c r="K189" s="688"/>
      <c r="L189" s="687"/>
      <c r="M189" s="687"/>
      <c r="N189" s="688"/>
      <c r="O189" s="688"/>
      <c r="P189" s="687"/>
      <c r="Q189" s="687"/>
      <c r="R189" s="688"/>
      <c r="S189" s="687"/>
      <c r="T189" s="687"/>
      <c r="U189" s="688"/>
      <c r="V189" s="687"/>
      <c r="W189" s="687"/>
    </row>
    <row r="190" spans="1:23" s="371" customFormat="1" ht="12.75" hidden="1" customHeight="1">
      <c r="A190" s="702"/>
      <c r="B190" s="685"/>
      <c r="C190" s="683"/>
      <c r="D190" s="685"/>
      <c r="E190" s="686"/>
      <c r="F190" s="702"/>
      <c r="G190" s="375" t="s">
        <v>348</v>
      </c>
      <c r="H190" s="375" t="s">
        <v>348</v>
      </c>
      <c r="I190" s="378" t="s">
        <v>1</v>
      </c>
      <c r="J190" s="377">
        <f>K190+N190</f>
        <v>0</v>
      </c>
      <c r="K190" s="377">
        <f>L190+M190</f>
        <v>0</v>
      </c>
      <c r="L190" s="376">
        <v>0</v>
      </c>
      <c r="M190" s="376">
        <v>0</v>
      </c>
      <c r="N190" s="377">
        <f>O190+R190+U190</f>
        <v>0</v>
      </c>
      <c r="O190" s="377">
        <f>P190+Q190</f>
        <v>0</v>
      </c>
      <c r="P190" s="376">
        <v>0</v>
      </c>
      <c r="Q190" s="376">
        <v>0</v>
      </c>
      <c r="R190" s="377">
        <f>S190+T190</f>
        <v>0</v>
      </c>
      <c r="S190" s="376">
        <v>0</v>
      </c>
      <c r="T190" s="376">
        <v>0</v>
      </c>
      <c r="U190" s="377">
        <f>V190+W190</f>
        <v>0</v>
      </c>
      <c r="V190" s="376">
        <v>0</v>
      </c>
      <c r="W190" s="376">
        <v>0</v>
      </c>
    </row>
    <row r="191" spans="1:23" s="371" customFormat="1" ht="12.75" hidden="1" customHeight="1">
      <c r="A191" s="702"/>
      <c r="B191" s="685"/>
      <c r="C191" s="683"/>
      <c r="D191" s="685"/>
      <c r="E191" s="686"/>
      <c r="F191" s="702"/>
      <c r="G191" s="375" t="s">
        <v>348</v>
      </c>
      <c r="H191" s="375" t="s">
        <v>348</v>
      </c>
      <c r="I191" s="700" t="s">
        <v>2</v>
      </c>
      <c r="J191" s="688">
        <f t="shared" ref="J191:W191" si="39">J188+J190</f>
        <v>261368</v>
      </c>
      <c r="K191" s="688">
        <f t="shared" si="39"/>
        <v>0</v>
      </c>
      <c r="L191" s="687">
        <f t="shared" si="39"/>
        <v>0</v>
      </c>
      <c r="M191" s="687">
        <f t="shared" si="39"/>
        <v>0</v>
      </c>
      <c r="N191" s="688">
        <f t="shared" si="39"/>
        <v>261368</v>
      </c>
      <c r="O191" s="688">
        <f t="shared" si="39"/>
        <v>261368</v>
      </c>
      <c r="P191" s="687">
        <f t="shared" si="39"/>
        <v>108000</v>
      </c>
      <c r="Q191" s="687">
        <f t="shared" si="39"/>
        <v>153368</v>
      </c>
      <c r="R191" s="688">
        <f t="shared" si="39"/>
        <v>0</v>
      </c>
      <c r="S191" s="687">
        <f t="shared" si="39"/>
        <v>0</v>
      </c>
      <c r="T191" s="687">
        <f t="shared" si="39"/>
        <v>0</v>
      </c>
      <c r="U191" s="688">
        <f t="shared" si="39"/>
        <v>0</v>
      </c>
      <c r="V191" s="687">
        <f t="shared" si="39"/>
        <v>0</v>
      </c>
      <c r="W191" s="687">
        <f t="shared" si="39"/>
        <v>0</v>
      </c>
    </row>
    <row r="192" spans="1:23" s="371" customFormat="1" ht="12.75" hidden="1" customHeight="1">
      <c r="A192" s="702"/>
      <c r="B192" s="685"/>
      <c r="C192" s="684"/>
      <c r="D192" s="685"/>
      <c r="E192" s="686"/>
      <c r="F192" s="702"/>
      <c r="G192" s="375" t="s">
        <v>348</v>
      </c>
      <c r="H192" s="375" t="s">
        <v>348</v>
      </c>
      <c r="I192" s="701"/>
      <c r="J192" s="688"/>
      <c r="K192" s="688"/>
      <c r="L192" s="687"/>
      <c r="M192" s="687"/>
      <c r="N192" s="688"/>
      <c r="O192" s="688"/>
      <c r="P192" s="687"/>
      <c r="Q192" s="687"/>
      <c r="R192" s="688"/>
      <c r="S192" s="687"/>
      <c r="T192" s="687"/>
      <c r="U192" s="688"/>
      <c r="V192" s="687"/>
      <c r="W192" s="687"/>
    </row>
    <row r="193" spans="1:23" s="371" customFormat="1" ht="12.75" hidden="1" customHeight="1">
      <c r="A193" s="702">
        <v>2</v>
      </c>
      <c r="B193" s="685" t="s">
        <v>627</v>
      </c>
      <c r="C193" s="682" t="s">
        <v>626</v>
      </c>
      <c r="D193" s="685" t="s">
        <v>351</v>
      </c>
      <c r="E193" s="686" t="s">
        <v>625</v>
      </c>
      <c r="F193" s="702" t="s">
        <v>348</v>
      </c>
      <c r="G193" s="375" t="s">
        <v>348</v>
      </c>
      <c r="H193" s="375" t="s">
        <v>348</v>
      </c>
      <c r="I193" s="700" t="s">
        <v>0</v>
      </c>
      <c r="J193" s="688">
        <f>K193+N193</f>
        <v>259906</v>
      </c>
      <c r="K193" s="688">
        <f>L193+M193</f>
        <v>0</v>
      </c>
      <c r="L193" s="687">
        <v>0</v>
      </c>
      <c r="M193" s="687">
        <v>0</v>
      </c>
      <c r="N193" s="688">
        <f>O193+R193+U193</f>
        <v>259906</v>
      </c>
      <c r="O193" s="688">
        <f>P193+Q193</f>
        <v>259906</v>
      </c>
      <c r="P193" s="687">
        <v>0</v>
      </c>
      <c r="Q193" s="687">
        <v>259906</v>
      </c>
      <c r="R193" s="688">
        <f>S193+T193</f>
        <v>0</v>
      </c>
      <c r="S193" s="687">
        <v>0</v>
      </c>
      <c r="T193" s="687">
        <v>0</v>
      </c>
      <c r="U193" s="688">
        <f>V193+W193</f>
        <v>0</v>
      </c>
      <c r="V193" s="687">
        <v>0</v>
      </c>
      <c r="W193" s="687">
        <v>0</v>
      </c>
    </row>
    <row r="194" spans="1:23" s="371" customFormat="1" ht="12.75" hidden="1" customHeight="1">
      <c r="A194" s="702"/>
      <c r="B194" s="685"/>
      <c r="C194" s="683"/>
      <c r="D194" s="685"/>
      <c r="E194" s="686"/>
      <c r="F194" s="702"/>
      <c r="G194" s="375" t="s">
        <v>348</v>
      </c>
      <c r="H194" s="375" t="s">
        <v>348</v>
      </c>
      <c r="I194" s="701"/>
      <c r="J194" s="688"/>
      <c r="K194" s="688"/>
      <c r="L194" s="687"/>
      <c r="M194" s="687"/>
      <c r="N194" s="688"/>
      <c r="O194" s="688"/>
      <c r="P194" s="687"/>
      <c r="Q194" s="687"/>
      <c r="R194" s="688"/>
      <c r="S194" s="687"/>
      <c r="T194" s="687"/>
      <c r="U194" s="688"/>
      <c r="V194" s="687"/>
      <c r="W194" s="687"/>
    </row>
    <row r="195" spans="1:23" s="371" customFormat="1" ht="12.75" hidden="1" customHeight="1">
      <c r="A195" s="702"/>
      <c r="B195" s="685"/>
      <c r="C195" s="683"/>
      <c r="D195" s="685"/>
      <c r="E195" s="686"/>
      <c r="F195" s="702"/>
      <c r="G195" s="375" t="s">
        <v>348</v>
      </c>
      <c r="H195" s="375" t="s">
        <v>348</v>
      </c>
      <c r="I195" s="378" t="s">
        <v>1</v>
      </c>
      <c r="J195" s="377">
        <f>K195+N195</f>
        <v>0</v>
      </c>
      <c r="K195" s="377">
        <f>L195+M195</f>
        <v>0</v>
      </c>
      <c r="L195" s="376">
        <v>0</v>
      </c>
      <c r="M195" s="376">
        <v>0</v>
      </c>
      <c r="N195" s="377">
        <f>O195+R195+U195</f>
        <v>0</v>
      </c>
      <c r="O195" s="377">
        <f>P195+Q195</f>
        <v>0</v>
      </c>
      <c r="P195" s="376">
        <v>0</v>
      </c>
      <c r="Q195" s="376">
        <v>0</v>
      </c>
      <c r="R195" s="377">
        <f>S195+T195</f>
        <v>0</v>
      </c>
      <c r="S195" s="376">
        <v>0</v>
      </c>
      <c r="T195" s="376">
        <v>0</v>
      </c>
      <c r="U195" s="377">
        <f>V195+W195</f>
        <v>0</v>
      </c>
      <c r="V195" s="376">
        <v>0</v>
      </c>
      <c r="W195" s="376">
        <v>0</v>
      </c>
    </row>
    <row r="196" spans="1:23" s="371" customFormat="1" ht="12.75" hidden="1" customHeight="1">
      <c r="A196" s="702"/>
      <c r="B196" s="685"/>
      <c r="C196" s="683"/>
      <c r="D196" s="685"/>
      <c r="E196" s="686"/>
      <c r="F196" s="702"/>
      <c r="G196" s="375" t="s">
        <v>348</v>
      </c>
      <c r="H196" s="375" t="s">
        <v>348</v>
      </c>
      <c r="I196" s="700" t="s">
        <v>2</v>
      </c>
      <c r="J196" s="688">
        <f t="shared" ref="J196:W196" si="40">J193+J195</f>
        <v>259906</v>
      </c>
      <c r="K196" s="688">
        <f t="shared" si="40"/>
        <v>0</v>
      </c>
      <c r="L196" s="687">
        <f t="shared" si="40"/>
        <v>0</v>
      </c>
      <c r="M196" s="687">
        <f t="shared" si="40"/>
        <v>0</v>
      </c>
      <c r="N196" s="688">
        <f t="shared" si="40"/>
        <v>259906</v>
      </c>
      <c r="O196" s="688">
        <f t="shared" si="40"/>
        <v>259906</v>
      </c>
      <c r="P196" s="687">
        <f t="shared" si="40"/>
        <v>0</v>
      </c>
      <c r="Q196" s="687">
        <f t="shared" si="40"/>
        <v>259906</v>
      </c>
      <c r="R196" s="688">
        <f t="shared" si="40"/>
        <v>0</v>
      </c>
      <c r="S196" s="687">
        <f t="shared" si="40"/>
        <v>0</v>
      </c>
      <c r="T196" s="687">
        <f t="shared" si="40"/>
        <v>0</v>
      </c>
      <c r="U196" s="688">
        <f t="shared" si="40"/>
        <v>0</v>
      </c>
      <c r="V196" s="687">
        <f t="shared" si="40"/>
        <v>0</v>
      </c>
      <c r="W196" s="687">
        <f t="shared" si="40"/>
        <v>0</v>
      </c>
    </row>
    <row r="197" spans="1:23" s="371" customFormat="1" ht="12.75" hidden="1" customHeight="1">
      <c r="A197" s="702"/>
      <c r="B197" s="685"/>
      <c r="C197" s="684"/>
      <c r="D197" s="685"/>
      <c r="E197" s="686"/>
      <c r="F197" s="702"/>
      <c r="G197" s="375" t="s">
        <v>348</v>
      </c>
      <c r="H197" s="375" t="s">
        <v>348</v>
      </c>
      <c r="I197" s="701"/>
      <c r="J197" s="688"/>
      <c r="K197" s="688"/>
      <c r="L197" s="687"/>
      <c r="M197" s="687"/>
      <c r="N197" s="688"/>
      <c r="O197" s="688"/>
      <c r="P197" s="687"/>
      <c r="Q197" s="687"/>
      <c r="R197" s="688"/>
      <c r="S197" s="687"/>
      <c r="T197" s="687"/>
      <c r="U197" s="688"/>
      <c r="V197" s="687"/>
      <c r="W197" s="687"/>
    </row>
    <row r="198" spans="1:23" s="371" customFormat="1" ht="12.75" hidden="1" customHeight="1">
      <c r="A198" s="702">
        <v>3</v>
      </c>
      <c r="B198" s="685" t="s">
        <v>622</v>
      </c>
      <c r="C198" s="682" t="s">
        <v>624</v>
      </c>
      <c r="D198" s="685" t="s">
        <v>351</v>
      </c>
      <c r="E198" s="686" t="s">
        <v>623</v>
      </c>
      <c r="F198" s="702" t="s">
        <v>348</v>
      </c>
      <c r="G198" s="375" t="s">
        <v>348</v>
      </c>
      <c r="H198" s="375" t="s">
        <v>348</v>
      </c>
      <c r="I198" s="700" t="s">
        <v>0</v>
      </c>
      <c r="J198" s="688">
        <f>K198+N198</f>
        <v>254486</v>
      </c>
      <c r="K198" s="688">
        <f>L198+M198</f>
        <v>0</v>
      </c>
      <c r="L198" s="687">
        <v>0</v>
      </c>
      <c r="M198" s="687">
        <v>0</v>
      </c>
      <c r="N198" s="688">
        <f>O198+R198+U198</f>
        <v>254486</v>
      </c>
      <c r="O198" s="688">
        <f>P198+Q198</f>
        <v>254486</v>
      </c>
      <c r="P198" s="687">
        <v>0</v>
      </c>
      <c r="Q198" s="687">
        <v>254486</v>
      </c>
      <c r="R198" s="688">
        <f>S198+T198</f>
        <v>0</v>
      </c>
      <c r="S198" s="687">
        <v>0</v>
      </c>
      <c r="T198" s="687">
        <v>0</v>
      </c>
      <c r="U198" s="688">
        <f>V198+W198</f>
        <v>0</v>
      </c>
      <c r="V198" s="687">
        <v>0</v>
      </c>
      <c r="W198" s="687">
        <v>0</v>
      </c>
    </row>
    <row r="199" spans="1:23" s="371" customFormat="1" ht="12.75" hidden="1" customHeight="1">
      <c r="A199" s="702"/>
      <c r="B199" s="685"/>
      <c r="C199" s="683"/>
      <c r="D199" s="685"/>
      <c r="E199" s="686"/>
      <c r="F199" s="702"/>
      <c r="G199" s="375" t="s">
        <v>348</v>
      </c>
      <c r="H199" s="375" t="s">
        <v>348</v>
      </c>
      <c r="I199" s="701"/>
      <c r="J199" s="688"/>
      <c r="K199" s="688"/>
      <c r="L199" s="687"/>
      <c r="M199" s="687"/>
      <c r="N199" s="688"/>
      <c r="O199" s="688"/>
      <c r="P199" s="687"/>
      <c r="Q199" s="687"/>
      <c r="R199" s="688"/>
      <c r="S199" s="687"/>
      <c r="T199" s="687"/>
      <c r="U199" s="688"/>
      <c r="V199" s="687"/>
      <c r="W199" s="687"/>
    </row>
    <row r="200" spans="1:23" s="371" customFormat="1" ht="12.75" hidden="1" customHeight="1">
      <c r="A200" s="702"/>
      <c r="B200" s="685"/>
      <c r="C200" s="683"/>
      <c r="D200" s="685"/>
      <c r="E200" s="686"/>
      <c r="F200" s="702"/>
      <c r="G200" s="375" t="s">
        <v>348</v>
      </c>
      <c r="H200" s="375" t="s">
        <v>348</v>
      </c>
      <c r="I200" s="378" t="s">
        <v>1</v>
      </c>
      <c r="J200" s="377">
        <f>K200+N200</f>
        <v>0</v>
      </c>
      <c r="K200" s="377">
        <f>L200+M200</f>
        <v>0</v>
      </c>
      <c r="L200" s="376">
        <v>0</v>
      </c>
      <c r="M200" s="376">
        <v>0</v>
      </c>
      <c r="N200" s="377">
        <f>O200+R200+U200</f>
        <v>0</v>
      </c>
      <c r="O200" s="377">
        <f>P200+Q200</f>
        <v>0</v>
      </c>
      <c r="P200" s="376">
        <v>0</v>
      </c>
      <c r="Q200" s="376">
        <v>0</v>
      </c>
      <c r="R200" s="377">
        <f>S200+T200</f>
        <v>0</v>
      </c>
      <c r="S200" s="376">
        <v>0</v>
      </c>
      <c r="T200" s="376">
        <v>0</v>
      </c>
      <c r="U200" s="377">
        <f>V200+W200</f>
        <v>0</v>
      </c>
      <c r="V200" s="376">
        <v>0</v>
      </c>
      <c r="W200" s="376">
        <v>0</v>
      </c>
    </row>
    <row r="201" spans="1:23" s="371" customFormat="1" ht="12.75" hidden="1" customHeight="1">
      <c r="A201" s="702"/>
      <c r="B201" s="685"/>
      <c r="C201" s="683"/>
      <c r="D201" s="685"/>
      <c r="E201" s="686"/>
      <c r="F201" s="702"/>
      <c r="G201" s="375" t="s">
        <v>348</v>
      </c>
      <c r="H201" s="375" t="s">
        <v>348</v>
      </c>
      <c r="I201" s="700" t="s">
        <v>2</v>
      </c>
      <c r="J201" s="688">
        <f t="shared" ref="J201:W201" si="41">J198+J200</f>
        <v>254486</v>
      </c>
      <c r="K201" s="688">
        <f t="shared" si="41"/>
        <v>0</v>
      </c>
      <c r="L201" s="687">
        <f t="shared" si="41"/>
        <v>0</v>
      </c>
      <c r="M201" s="687">
        <f t="shared" si="41"/>
        <v>0</v>
      </c>
      <c r="N201" s="688">
        <f t="shared" si="41"/>
        <v>254486</v>
      </c>
      <c r="O201" s="688">
        <f t="shared" si="41"/>
        <v>254486</v>
      </c>
      <c r="P201" s="687">
        <f t="shared" si="41"/>
        <v>0</v>
      </c>
      <c r="Q201" s="687">
        <f t="shared" si="41"/>
        <v>254486</v>
      </c>
      <c r="R201" s="688">
        <f t="shared" si="41"/>
        <v>0</v>
      </c>
      <c r="S201" s="687">
        <f t="shared" si="41"/>
        <v>0</v>
      </c>
      <c r="T201" s="687">
        <f t="shared" si="41"/>
        <v>0</v>
      </c>
      <c r="U201" s="688">
        <f t="shared" si="41"/>
        <v>0</v>
      </c>
      <c r="V201" s="687">
        <f t="shared" si="41"/>
        <v>0</v>
      </c>
      <c r="W201" s="687">
        <f t="shared" si="41"/>
        <v>0</v>
      </c>
    </row>
    <row r="202" spans="1:23" s="371" customFormat="1" ht="12.75" hidden="1" customHeight="1">
      <c r="A202" s="702"/>
      <c r="B202" s="685"/>
      <c r="C202" s="684"/>
      <c r="D202" s="685"/>
      <c r="E202" s="686"/>
      <c r="F202" s="702"/>
      <c r="G202" s="375" t="s">
        <v>348</v>
      </c>
      <c r="H202" s="375" t="s">
        <v>348</v>
      </c>
      <c r="I202" s="701"/>
      <c r="J202" s="688"/>
      <c r="K202" s="688"/>
      <c r="L202" s="687"/>
      <c r="M202" s="687"/>
      <c r="N202" s="688"/>
      <c r="O202" s="688"/>
      <c r="P202" s="687"/>
      <c r="Q202" s="687"/>
      <c r="R202" s="688"/>
      <c r="S202" s="687"/>
      <c r="T202" s="687"/>
      <c r="U202" s="688"/>
      <c r="V202" s="687"/>
      <c r="W202" s="687"/>
    </row>
    <row r="203" spans="1:23" s="371" customFormat="1" ht="12.75" hidden="1" customHeight="1">
      <c r="A203" s="702">
        <v>4</v>
      </c>
      <c r="B203" s="685" t="s">
        <v>622</v>
      </c>
      <c r="C203" s="682" t="s">
        <v>621</v>
      </c>
      <c r="D203" s="685" t="s">
        <v>351</v>
      </c>
      <c r="E203" s="686" t="s">
        <v>620</v>
      </c>
      <c r="F203" s="702" t="s">
        <v>348</v>
      </c>
      <c r="G203" s="375" t="s">
        <v>348</v>
      </c>
      <c r="H203" s="375" t="s">
        <v>348</v>
      </c>
      <c r="I203" s="700" t="s">
        <v>0</v>
      </c>
      <c r="J203" s="688">
        <f>K203+N203</f>
        <v>224240</v>
      </c>
      <c r="K203" s="688">
        <f>L203+M203</f>
        <v>0</v>
      </c>
      <c r="L203" s="687">
        <v>0</v>
      </c>
      <c r="M203" s="687">
        <v>0</v>
      </c>
      <c r="N203" s="688">
        <f>O203+R203+U203</f>
        <v>224240</v>
      </c>
      <c r="O203" s="688">
        <f>P203+Q203</f>
        <v>224240</v>
      </c>
      <c r="P203" s="687">
        <v>0</v>
      </c>
      <c r="Q203" s="687">
        <v>224240</v>
      </c>
      <c r="R203" s="688">
        <f>S203+T203</f>
        <v>0</v>
      </c>
      <c r="S203" s="687">
        <v>0</v>
      </c>
      <c r="T203" s="687">
        <v>0</v>
      </c>
      <c r="U203" s="688">
        <f>V203+W203</f>
        <v>0</v>
      </c>
      <c r="V203" s="687">
        <v>0</v>
      </c>
      <c r="W203" s="687">
        <v>0</v>
      </c>
    </row>
    <row r="204" spans="1:23" s="371" customFormat="1" ht="12.75" hidden="1" customHeight="1">
      <c r="A204" s="702"/>
      <c r="B204" s="685"/>
      <c r="C204" s="683"/>
      <c r="D204" s="685"/>
      <c r="E204" s="686"/>
      <c r="F204" s="702"/>
      <c r="G204" s="375" t="s">
        <v>348</v>
      </c>
      <c r="H204" s="375" t="s">
        <v>348</v>
      </c>
      <c r="I204" s="701"/>
      <c r="J204" s="688"/>
      <c r="K204" s="688"/>
      <c r="L204" s="687"/>
      <c r="M204" s="687"/>
      <c r="N204" s="688"/>
      <c r="O204" s="688"/>
      <c r="P204" s="687"/>
      <c r="Q204" s="687"/>
      <c r="R204" s="688"/>
      <c r="S204" s="687"/>
      <c r="T204" s="687"/>
      <c r="U204" s="688"/>
      <c r="V204" s="687"/>
      <c r="W204" s="687"/>
    </row>
    <row r="205" spans="1:23" s="371" customFormat="1" ht="12.75" hidden="1" customHeight="1">
      <c r="A205" s="702"/>
      <c r="B205" s="685"/>
      <c r="C205" s="683"/>
      <c r="D205" s="685"/>
      <c r="E205" s="686"/>
      <c r="F205" s="702"/>
      <c r="G205" s="375" t="s">
        <v>348</v>
      </c>
      <c r="H205" s="375" t="s">
        <v>348</v>
      </c>
      <c r="I205" s="378" t="s">
        <v>1</v>
      </c>
      <c r="J205" s="377">
        <f>K205+N205</f>
        <v>0</v>
      </c>
      <c r="K205" s="377">
        <f>L205+M205</f>
        <v>0</v>
      </c>
      <c r="L205" s="376">
        <v>0</v>
      </c>
      <c r="M205" s="376">
        <v>0</v>
      </c>
      <c r="N205" s="377">
        <f>O205+R205+U205</f>
        <v>0</v>
      </c>
      <c r="O205" s="377">
        <f>P205+Q205</f>
        <v>0</v>
      </c>
      <c r="P205" s="376">
        <v>0</v>
      </c>
      <c r="Q205" s="376">
        <v>0</v>
      </c>
      <c r="R205" s="377">
        <f>S205+T205</f>
        <v>0</v>
      </c>
      <c r="S205" s="376">
        <v>0</v>
      </c>
      <c r="T205" s="376">
        <v>0</v>
      </c>
      <c r="U205" s="377">
        <f>V205+W205</f>
        <v>0</v>
      </c>
      <c r="V205" s="376">
        <v>0</v>
      </c>
      <c r="W205" s="376">
        <v>0</v>
      </c>
    </row>
    <row r="206" spans="1:23" s="371" customFormat="1" ht="12.75" hidden="1" customHeight="1">
      <c r="A206" s="702"/>
      <c r="B206" s="685"/>
      <c r="C206" s="683"/>
      <c r="D206" s="685"/>
      <c r="E206" s="686"/>
      <c r="F206" s="702"/>
      <c r="G206" s="375" t="s">
        <v>348</v>
      </c>
      <c r="H206" s="375" t="s">
        <v>348</v>
      </c>
      <c r="I206" s="700" t="s">
        <v>2</v>
      </c>
      <c r="J206" s="688">
        <f t="shared" ref="J206:W206" si="42">J203+J205</f>
        <v>224240</v>
      </c>
      <c r="K206" s="688">
        <f t="shared" si="42"/>
        <v>0</v>
      </c>
      <c r="L206" s="687">
        <f t="shared" si="42"/>
        <v>0</v>
      </c>
      <c r="M206" s="687">
        <f t="shared" si="42"/>
        <v>0</v>
      </c>
      <c r="N206" s="688">
        <f t="shared" si="42"/>
        <v>224240</v>
      </c>
      <c r="O206" s="688">
        <f t="shared" si="42"/>
        <v>224240</v>
      </c>
      <c r="P206" s="687">
        <f t="shared" si="42"/>
        <v>0</v>
      </c>
      <c r="Q206" s="687">
        <f t="shared" si="42"/>
        <v>224240</v>
      </c>
      <c r="R206" s="688">
        <f t="shared" si="42"/>
        <v>0</v>
      </c>
      <c r="S206" s="687">
        <f t="shared" si="42"/>
        <v>0</v>
      </c>
      <c r="T206" s="687">
        <f t="shared" si="42"/>
        <v>0</v>
      </c>
      <c r="U206" s="688">
        <f t="shared" si="42"/>
        <v>0</v>
      </c>
      <c r="V206" s="687">
        <f t="shared" si="42"/>
        <v>0</v>
      </c>
      <c r="W206" s="687">
        <f t="shared" si="42"/>
        <v>0</v>
      </c>
    </row>
    <row r="207" spans="1:23" s="371" customFormat="1" ht="12.75" hidden="1" customHeight="1">
      <c r="A207" s="702"/>
      <c r="B207" s="685"/>
      <c r="C207" s="684"/>
      <c r="D207" s="685"/>
      <c r="E207" s="686"/>
      <c r="F207" s="702"/>
      <c r="G207" s="375" t="s">
        <v>348</v>
      </c>
      <c r="H207" s="375" t="s">
        <v>348</v>
      </c>
      <c r="I207" s="701"/>
      <c r="J207" s="688"/>
      <c r="K207" s="688"/>
      <c r="L207" s="687"/>
      <c r="M207" s="687"/>
      <c r="N207" s="688"/>
      <c r="O207" s="688"/>
      <c r="P207" s="687"/>
      <c r="Q207" s="687"/>
      <c r="R207" s="688"/>
      <c r="S207" s="687"/>
      <c r="T207" s="687"/>
      <c r="U207" s="688"/>
      <c r="V207" s="687"/>
      <c r="W207" s="687"/>
    </row>
    <row r="208" spans="1:23" s="371" customFormat="1" ht="15.75" customHeight="1">
      <c r="A208" s="702">
        <v>1</v>
      </c>
      <c r="B208" s="685" t="s">
        <v>614</v>
      </c>
      <c r="C208" s="682" t="s">
        <v>619</v>
      </c>
      <c r="D208" s="685" t="s">
        <v>351</v>
      </c>
      <c r="E208" s="686" t="s">
        <v>618</v>
      </c>
      <c r="F208" s="702" t="s">
        <v>348</v>
      </c>
      <c r="G208" s="375" t="s">
        <v>348</v>
      </c>
      <c r="H208" s="375" t="s">
        <v>348</v>
      </c>
      <c r="I208" s="700" t="s">
        <v>0</v>
      </c>
      <c r="J208" s="688">
        <f>K208+N208</f>
        <v>1816452</v>
      </c>
      <c r="K208" s="688">
        <f>L208+M208</f>
        <v>0</v>
      </c>
      <c r="L208" s="687">
        <v>0</v>
      </c>
      <c r="M208" s="687">
        <v>0</v>
      </c>
      <c r="N208" s="688">
        <f>O208+R208+U208</f>
        <v>1816452</v>
      </c>
      <c r="O208" s="688">
        <f>P208+Q208</f>
        <v>1816452</v>
      </c>
      <c r="P208" s="687">
        <v>1656648</v>
      </c>
      <c r="Q208" s="687">
        <v>159804</v>
      </c>
      <c r="R208" s="688">
        <f>S208+T208</f>
        <v>0</v>
      </c>
      <c r="S208" s="687">
        <v>0</v>
      </c>
      <c r="T208" s="687">
        <v>0</v>
      </c>
      <c r="U208" s="688">
        <f>V208+W208</f>
        <v>0</v>
      </c>
      <c r="V208" s="687">
        <v>0</v>
      </c>
      <c r="W208" s="687">
        <v>0</v>
      </c>
    </row>
    <row r="209" spans="1:23" s="371" customFormat="1" ht="12.75" customHeight="1">
      <c r="A209" s="702"/>
      <c r="B209" s="685"/>
      <c r="C209" s="683"/>
      <c r="D209" s="685"/>
      <c r="E209" s="686"/>
      <c r="F209" s="702"/>
      <c r="G209" s="375" t="s">
        <v>348</v>
      </c>
      <c r="H209" s="375" t="s">
        <v>348</v>
      </c>
      <c r="I209" s="701"/>
      <c r="J209" s="688"/>
      <c r="K209" s="688"/>
      <c r="L209" s="687"/>
      <c r="M209" s="687"/>
      <c r="N209" s="688"/>
      <c r="O209" s="688"/>
      <c r="P209" s="687"/>
      <c r="Q209" s="687"/>
      <c r="R209" s="688"/>
      <c r="S209" s="687"/>
      <c r="T209" s="687"/>
      <c r="U209" s="688"/>
      <c r="V209" s="687"/>
      <c r="W209" s="687"/>
    </row>
    <row r="210" spans="1:23" s="371" customFormat="1" ht="15" customHeight="1">
      <c r="A210" s="702"/>
      <c r="B210" s="685"/>
      <c r="C210" s="683"/>
      <c r="D210" s="685"/>
      <c r="E210" s="686"/>
      <c r="F210" s="702"/>
      <c r="G210" s="375" t="s">
        <v>348</v>
      </c>
      <c r="H210" s="375" t="s">
        <v>348</v>
      </c>
      <c r="I210" s="378" t="s">
        <v>1</v>
      </c>
      <c r="J210" s="377">
        <f>K210+N210</f>
        <v>644029</v>
      </c>
      <c r="K210" s="377">
        <f>L210+M210</f>
        <v>0</v>
      </c>
      <c r="L210" s="376">
        <v>0</v>
      </c>
      <c r="M210" s="376">
        <v>0</v>
      </c>
      <c r="N210" s="377">
        <f>O210+R210+U210</f>
        <v>644029</v>
      </c>
      <c r="O210" s="377">
        <f>P210+Q210</f>
        <v>644029</v>
      </c>
      <c r="P210" s="376">
        <v>644029</v>
      </c>
      <c r="Q210" s="376">
        <v>0</v>
      </c>
      <c r="R210" s="377">
        <f>S210+T210</f>
        <v>0</v>
      </c>
      <c r="S210" s="376">
        <v>0</v>
      </c>
      <c r="T210" s="376">
        <v>0</v>
      </c>
      <c r="U210" s="377">
        <f>V210+W210</f>
        <v>0</v>
      </c>
      <c r="V210" s="376">
        <v>0</v>
      </c>
      <c r="W210" s="376">
        <v>0</v>
      </c>
    </row>
    <row r="211" spans="1:23" s="371" customFormat="1" ht="15.75" customHeight="1">
      <c r="A211" s="702"/>
      <c r="B211" s="685"/>
      <c r="C211" s="683"/>
      <c r="D211" s="685"/>
      <c r="E211" s="686"/>
      <c r="F211" s="702"/>
      <c r="G211" s="375" t="s">
        <v>348</v>
      </c>
      <c r="H211" s="375" t="s">
        <v>348</v>
      </c>
      <c r="I211" s="700" t="s">
        <v>2</v>
      </c>
      <c r="J211" s="688">
        <f t="shared" ref="J211:W211" si="43">J208+J210</f>
        <v>2460481</v>
      </c>
      <c r="K211" s="688">
        <f t="shared" si="43"/>
        <v>0</v>
      </c>
      <c r="L211" s="687">
        <f t="shared" si="43"/>
        <v>0</v>
      </c>
      <c r="M211" s="687">
        <f t="shared" si="43"/>
        <v>0</v>
      </c>
      <c r="N211" s="688">
        <f t="shared" si="43"/>
        <v>2460481</v>
      </c>
      <c r="O211" s="688">
        <f t="shared" si="43"/>
        <v>2460481</v>
      </c>
      <c r="P211" s="687">
        <f t="shared" si="43"/>
        <v>2300677</v>
      </c>
      <c r="Q211" s="687">
        <f t="shared" si="43"/>
        <v>159804</v>
      </c>
      <c r="R211" s="688">
        <f t="shared" si="43"/>
        <v>0</v>
      </c>
      <c r="S211" s="687">
        <f t="shared" si="43"/>
        <v>0</v>
      </c>
      <c r="T211" s="687">
        <f t="shared" si="43"/>
        <v>0</v>
      </c>
      <c r="U211" s="688">
        <f t="shared" si="43"/>
        <v>0</v>
      </c>
      <c r="V211" s="687">
        <f t="shared" si="43"/>
        <v>0</v>
      </c>
      <c r="W211" s="687">
        <f t="shared" si="43"/>
        <v>0</v>
      </c>
    </row>
    <row r="212" spans="1:23" s="371" customFormat="1" ht="15" customHeight="1">
      <c r="A212" s="702"/>
      <c r="B212" s="685"/>
      <c r="C212" s="684"/>
      <c r="D212" s="685"/>
      <c r="E212" s="686"/>
      <c r="F212" s="702"/>
      <c r="G212" s="375" t="s">
        <v>348</v>
      </c>
      <c r="H212" s="375" t="s">
        <v>348</v>
      </c>
      <c r="I212" s="701"/>
      <c r="J212" s="688"/>
      <c r="K212" s="688"/>
      <c r="L212" s="687"/>
      <c r="M212" s="687"/>
      <c r="N212" s="688"/>
      <c r="O212" s="688"/>
      <c r="P212" s="687"/>
      <c r="Q212" s="687"/>
      <c r="R212" s="688"/>
      <c r="S212" s="687"/>
      <c r="T212" s="687"/>
      <c r="U212" s="688"/>
      <c r="V212" s="687"/>
      <c r="W212" s="687"/>
    </row>
    <row r="213" spans="1:23" s="371" customFormat="1" ht="12.75" hidden="1" customHeight="1">
      <c r="A213" s="702">
        <v>6</v>
      </c>
      <c r="B213" s="685" t="s">
        <v>614</v>
      </c>
      <c r="C213" s="682" t="s">
        <v>617</v>
      </c>
      <c r="D213" s="685" t="s">
        <v>616</v>
      </c>
      <c r="E213" s="686" t="s">
        <v>615</v>
      </c>
      <c r="F213" s="702" t="s">
        <v>348</v>
      </c>
      <c r="G213" s="375" t="s">
        <v>348</v>
      </c>
      <c r="H213" s="375" t="s">
        <v>348</v>
      </c>
      <c r="I213" s="700" t="s">
        <v>0</v>
      </c>
      <c r="J213" s="688">
        <f>K213+N213</f>
        <v>131000</v>
      </c>
      <c r="K213" s="688">
        <f>L213+M213</f>
        <v>0</v>
      </c>
      <c r="L213" s="687">
        <v>0</v>
      </c>
      <c r="M213" s="687">
        <v>0</v>
      </c>
      <c r="N213" s="688">
        <f>O213+R213+U213</f>
        <v>131000</v>
      </c>
      <c r="O213" s="688">
        <f>P213+Q213</f>
        <v>131000</v>
      </c>
      <c r="P213" s="687">
        <v>131000</v>
      </c>
      <c r="Q213" s="687">
        <v>0</v>
      </c>
      <c r="R213" s="688">
        <f>S213+T213</f>
        <v>0</v>
      </c>
      <c r="S213" s="687">
        <v>0</v>
      </c>
      <c r="T213" s="687">
        <v>0</v>
      </c>
      <c r="U213" s="688">
        <f>V213+W213</f>
        <v>0</v>
      </c>
      <c r="V213" s="687">
        <v>0</v>
      </c>
      <c r="W213" s="687">
        <v>0</v>
      </c>
    </row>
    <row r="214" spans="1:23" s="371" customFormat="1" ht="12.75" hidden="1" customHeight="1">
      <c r="A214" s="702"/>
      <c r="B214" s="685"/>
      <c r="C214" s="683"/>
      <c r="D214" s="685"/>
      <c r="E214" s="686"/>
      <c r="F214" s="702"/>
      <c r="G214" s="375" t="s">
        <v>348</v>
      </c>
      <c r="H214" s="375" t="s">
        <v>348</v>
      </c>
      <c r="I214" s="701"/>
      <c r="J214" s="688"/>
      <c r="K214" s="688"/>
      <c r="L214" s="687"/>
      <c r="M214" s="687"/>
      <c r="N214" s="688"/>
      <c r="O214" s="688"/>
      <c r="P214" s="687"/>
      <c r="Q214" s="687"/>
      <c r="R214" s="688"/>
      <c r="S214" s="687"/>
      <c r="T214" s="687"/>
      <c r="U214" s="688"/>
      <c r="V214" s="687"/>
      <c r="W214" s="687"/>
    </row>
    <row r="215" spans="1:23" s="371" customFormat="1" ht="12.75" hidden="1" customHeight="1">
      <c r="A215" s="702"/>
      <c r="B215" s="685"/>
      <c r="C215" s="683"/>
      <c r="D215" s="685"/>
      <c r="E215" s="686"/>
      <c r="F215" s="702"/>
      <c r="G215" s="375" t="s">
        <v>348</v>
      </c>
      <c r="H215" s="375" t="s">
        <v>348</v>
      </c>
      <c r="I215" s="378" t="s">
        <v>1</v>
      </c>
      <c r="J215" s="377">
        <f>K215+N215</f>
        <v>0</v>
      </c>
      <c r="K215" s="377">
        <f>L215+M215</f>
        <v>0</v>
      </c>
      <c r="L215" s="376">
        <v>0</v>
      </c>
      <c r="M215" s="376">
        <v>0</v>
      </c>
      <c r="N215" s="377">
        <f>O215+R215+U215</f>
        <v>0</v>
      </c>
      <c r="O215" s="377">
        <f>P215+Q215</f>
        <v>0</v>
      </c>
      <c r="P215" s="376">
        <v>0</v>
      </c>
      <c r="Q215" s="376">
        <v>0</v>
      </c>
      <c r="R215" s="377">
        <f>S215+T215</f>
        <v>0</v>
      </c>
      <c r="S215" s="376">
        <v>0</v>
      </c>
      <c r="T215" s="376">
        <v>0</v>
      </c>
      <c r="U215" s="377">
        <f>V215+W215</f>
        <v>0</v>
      </c>
      <c r="V215" s="376">
        <v>0</v>
      </c>
      <c r="W215" s="376">
        <v>0</v>
      </c>
    </row>
    <row r="216" spans="1:23" s="371" customFormat="1" ht="12.75" hidden="1" customHeight="1">
      <c r="A216" s="702"/>
      <c r="B216" s="685"/>
      <c r="C216" s="683"/>
      <c r="D216" s="685"/>
      <c r="E216" s="686"/>
      <c r="F216" s="702"/>
      <c r="G216" s="375" t="s">
        <v>348</v>
      </c>
      <c r="H216" s="375" t="s">
        <v>348</v>
      </c>
      <c r="I216" s="700" t="s">
        <v>2</v>
      </c>
      <c r="J216" s="688">
        <f t="shared" ref="J216:W216" si="44">J213+J215</f>
        <v>131000</v>
      </c>
      <c r="K216" s="688">
        <f t="shared" si="44"/>
        <v>0</v>
      </c>
      <c r="L216" s="687">
        <f t="shared" si="44"/>
        <v>0</v>
      </c>
      <c r="M216" s="687">
        <f t="shared" si="44"/>
        <v>0</v>
      </c>
      <c r="N216" s="688">
        <f t="shared" si="44"/>
        <v>131000</v>
      </c>
      <c r="O216" s="688">
        <f t="shared" si="44"/>
        <v>131000</v>
      </c>
      <c r="P216" s="687">
        <f t="shared" si="44"/>
        <v>131000</v>
      </c>
      <c r="Q216" s="687">
        <f t="shared" si="44"/>
        <v>0</v>
      </c>
      <c r="R216" s="688">
        <f t="shared" si="44"/>
        <v>0</v>
      </c>
      <c r="S216" s="687">
        <f t="shared" si="44"/>
        <v>0</v>
      </c>
      <c r="T216" s="687">
        <f t="shared" si="44"/>
        <v>0</v>
      </c>
      <c r="U216" s="688">
        <f t="shared" si="44"/>
        <v>0</v>
      </c>
      <c r="V216" s="687">
        <f t="shared" si="44"/>
        <v>0</v>
      </c>
      <c r="W216" s="687">
        <f t="shared" si="44"/>
        <v>0</v>
      </c>
    </row>
    <row r="217" spans="1:23" s="371" customFormat="1" ht="12.75" hidden="1" customHeight="1">
      <c r="A217" s="702"/>
      <c r="B217" s="685"/>
      <c r="C217" s="684"/>
      <c r="D217" s="685"/>
      <c r="E217" s="686"/>
      <c r="F217" s="702"/>
      <c r="G217" s="375" t="s">
        <v>348</v>
      </c>
      <c r="H217" s="375" t="s">
        <v>348</v>
      </c>
      <c r="I217" s="701"/>
      <c r="J217" s="688"/>
      <c r="K217" s="688"/>
      <c r="L217" s="687"/>
      <c r="M217" s="687"/>
      <c r="N217" s="688"/>
      <c r="O217" s="688"/>
      <c r="P217" s="687"/>
      <c r="Q217" s="687"/>
      <c r="R217" s="688"/>
      <c r="S217" s="687"/>
      <c r="T217" s="687"/>
      <c r="U217" s="688"/>
      <c r="V217" s="687"/>
      <c r="W217" s="687"/>
    </row>
    <row r="218" spans="1:23" s="371" customFormat="1" ht="12.75" hidden="1" customHeight="1">
      <c r="A218" s="702">
        <v>7</v>
      </c>
      <c r="B218" s="685" t="s">
        <v>614</v>
      </c>
      <c r="C218" s="682" t="s">
        <v>613</v>
      </c>
      <c r="D218" s="685" t="s">
        <v>351</v>
      </c>
      <c r="E218" s="686" t="s">
        <v>612</v>
      </c>
      <c r="F218" s="702" t="s">
        <v>348</v>
      </c>
      <c r="G218" s="375" t="s">
        <v>348</v>
      </c>
      <c r="H218" s="375" t="s">
        <v>348</v>
      </c>
      <c r="I218" s="700" t="s">
        <v>0</v>
      </c>
      <c r="J218" s="688">
        <f>K218+N218</f>
        <v>184602</v>
      </c>
      <c r="K218" s="688">
        <f>L218+M218</f>
        <v>0</v>
      </c>
      <c r="L218" s="687">
        <v>0</v>
      </c>
      <c r="M218" s="687">
        <v>0</v>
      </c>
      <c r="N218" s="688">
        <f>O218+R218+U218</f>
        <v>184602</v>
      </c>
      <c r="O218" s="688">
        <f>P218+Q218</f>
        <v>184602</v>
      </c>
      <c r="P218" s="687">
        <v>78406</v>
      </c>
      <c r="Q218" s="687">
        <v>106196</v>
      </c>
      <c r="R218" s="688">
        <f>S218+T218</f>
        <v>0</v>
      </c>
      <c r="S218" s="687">
        <v>0</v>
      </c>
      <c r="T218" s="687">
        <v>0</v>
      </c>
      <c r="U218" s="688">
        <f>V218+W218</f>
        <v>0</v>
      </c>
      <c r="V218" s="687">
        <v>0</v>
      </c>
      <c r="W218" s="687">
        <v>0</v>
      </c>
    </row>
    <row r="219" spans="1:23" s="371" customFormat="1" ht="12.75" hidden="1" customHeight="1">
      <c r="A219" s="702"/>
      <c r="B219" s="685"/>
      <c r="C219" s="683"/>
      <c r="D219" s="685"/>
      <c r="E219" s="686"/>
      <c r="F219" s="702"/>
      <c r="G219" s="375" t="s">
        <v>348</v>
      </c>
      <c r="H219" s="375" t="s">
        <v>348</v>
      </c>
      <c r="I219" s="701"/>
      <c r="J219" s="688"/>
      <c r="K219" s="688"/>
      <c r="L219" s="687"/>
      <c r="M219" s="687"/>
      <c r="N219" s="688"/>
      <c r="O219" s="688"/>
      <c r="P219" s="687"/>
      <c r="Q219" s="687"/>
      <c r="R219" s="688"/>
      <c r="S219" s="687"/>
      <c r="T219" s="687"/>
      <c r="U219" s="688"/>
      <c r="V219" s="687"/>
      <c r="W219" s="687"/>
    </row>
    <row r="220" spans="1:23" s="371" customFormat="1" ht="12.75" hidden="1" customHeight="1">
      <c r="A220" s="702"/>
      <c r="B220" s="685"/>
      <c r="C220" s="683"/>
      <c r="D220" s="685"/>
      <c r="E220" s="686"/>
      <c r="F220" s="702"/>
      <c r="G220" s="375" t="s">
        <v>348</v>
      </c>
      <c r="H220" s="375" t="s">
        <v>348</v>
      </c>
      <c r="I220" s="378" t="s">
        <v>1</v>
      </c>
      <c r="J220" s="377">
        <f>K220+N220</f>
        <v>0</v>
      </c>
      <c r="K220" s="377">
        <f>L220+M220</f>
        <v>0</v>
      </c>
      <c r="L220" s="376">
        <v>0</v>
      </c>
      <c r="M220" s="376">
        <v>0</v>
      </c>
      <c r="N220" s="377">
        <f>O220+R220+U220</f>
        <v>0</v>
      </c>
      <c r="O220" s="377">
        <f>P220+Q220</f>
        <v>0</v>
      </c>
      <c r="P220" s="376">
        <v>0</v>
      </c>
      <c r="Q220" s="376">
        <v>0</v>
      </c>
      <c r="R220" s="377">
        <f>S220+T220</f>
        <v>0</v>
      </c>
      <c r="S220" s="376">
        <v>0</v>
      </c>
      <c r="T220" s="376">
        <v>0</v>
      </c>
      <c r="U220" s="377">
        <f>V220+W220</f>
        <v>0</v>
      </c>
      <c r="V220" s="376">
        <v>0</v>
      </c>
      <c r="W220" s="376">
        <v>0</v>
      </c>
    </row>
    <row r="221" spans="1:23" s="371" customFormat="1" ht="12.75" hidden="1" customHeight="1">
      <c r="A221" s="702"/>
      <c r="B221" s="685"/>
      <c r="C221" s="683"/>
      <c r="D221" s="685"/>
      <c r="E221" s="686"/>
      <c r="F221" s="702"/>
      <c r="G221" s="375" t="s">
        <v>348</v>
      </c>
      <c r="H221" s="375" t="s">
        <v>348</v>
      </c>
      <c r="I221" s="700" t="s">
        <v>2</v>
      </c>
      <c r="J221" s="688">
        <f t="shared" ref="J221:W221" si="45">J218+J220</f>
        <v>184602</v>
      </c>
      <c r="K221" s="688">
        <f t="shared" si="45"/>
        <v>0</v>
      </c>
      <c r="L221" s="687">
        <f t="shared" si="45"/>
        <v>0</v>
      </c>
      <c r="M221" s="687">
        <f t="shared" si="45"/>
        <v>0</v>
      </c>
      <c r="N221" s="688">
        <f t="shared" si="45"/>
        <v>184602</v>
      </c>
      <c r="O221" s="688">
        <f t="shared" si="45"/>
        <v>184602</v>
      </c>
      <c r="P221" s="687">
        <f t="shared" si="45"/>
        <v>78406</v>
      </c>
      <c r="Q221" s="687">
        <f t="shared" si="45"/>
        <v>106196</v>
      </c>
      <c r="R221" s="688">
        <f t="shared" si="45"/>
        <v>0</v>
      </c>
      <c r="S221" s="687">
        <f t="shared" si="45"/>
        <v>0</v>
      </c>
      <c r="T221" s="687">
        <f t="shared" si="45"/>
        <v>0</v>
      </c>
      <c r="U221" s="688">
        <f t="shared" si="45"/>
        <v>0</v>
      </c>
      <c r="V221" s="687">
        <f t="shared" si="45"/>
        <v>0</v>
      </c>
      <c r="W221" s="687">
        <f t="shared" si="45"/>
        <v>0</v>
      </c>
    </row>
    <row r="222" spans="1:23" s="371" customFormat="1" ht="12.75" hidden="1" customHeight="1">
      <c r="A222" s="702"/>
      <c r="B222" s="685"/>
      <c r="C222" s="684"/>
      <c r="D222" s="685"/>
      <c r="E222" s="686"/>
      <c r="F222" s="702"/>
      <c r="G222" s="375" t="s">
        <v>348</v>
      </c>
      <c r="H222" s="375" t="s">
        <v>348</v>
      </c>
      <c r="I222" s="701"/>
      <c r="J222" s="688"/>
      <c r="K222" s="688"/>
      <c r="L222" s="687"/>
      <c r="M222" s="687"/>
      <c r="N222" s="688"/>
      <c r="O222" s="688"/>
      <c r="P222" s="687"/>
      <c r="Q222" s="687"/>
      <c r="R222" s="688"/>
      <c r="S222" s="687"/>
      <c r="T222" s="687"/>
      <c r="U222" s="688"/>
      <c r="V222" s="687"/>
      <c r="W222" s="687"/>
    </row>
    <row r="223" spans="1:23" s="371" customFormat="1" ht="12.75" customHeight="1">
      <c r="A223" s="691" t="s">
        <v>611</v>
      </c>
      <c r="B223" s="692"/>
      <c r="C223" s="692"/>
      <c r="D223" s="692"/>
      <c r="E223" s="692"/>
      <c r="F223" s="693"/>
      <c r="G223" s="372" t="s">
        <v>348</v>
      </c>
      <c r="H223" s="372" t="s">
        <v>348</v>
      </c>
      <c r="I223" s="733" t="s">
        <v>0</v>
      </c>
      <c r="J223" s="689">
        <f t="shared" ref="J223:W223" si="46">J188+J198+J208+J213+J193+J203+J218</f>
        <v>3132054</v>
      </c>
      <c r="K223" s="689">
        <f t="shared" si="46"/>
        <v>0</v>
      </c>
      <c r="L223" s="689">
        <f t="shared" si="46"/>
        <v>0</v>
      </c>
      <c r="M223" s="689">
        <f t="shared" si="46"/>
        <v>0</v>
      </c>
      <c r="N223" s="689">
        <f t="shared" si="46"/>
        <v>3132054</v>
      </c>
      <c r="O223" s="689">
        <f t="shared" si="46"/>
        <v>3132054</v>
      </c>
      <c r="P223" s="689">
        <f t="shared" si="46"/>
        <v>1974054</v>
      </c>
      <c r="Q223" s="689">
        <f t="shared" si="46"/>
        <v>1158000</v>
      </c>
      <c r="R223" s="689">
        <f t="shared" si="46"/>
        <v>0</v>
      </c>
      <c r="S223" s="689">
        <f t="shared" si="46"/>
        <v>0</v>
      </c>
      <c r="T223" s="689">
        <f t="shared" si="46"/>
        <v>0</v>
      </c>
      <c r="U223" s="689">
        <f t="shared" si="46"/>
        <v>0</v>
      </c>
      <c r="V223" s="689">
        <f t="shared" si="46"/>
        <v>0</v>
      </c>
      <c r="W223" s="689">
        <f t="shared" si="46"/>
        <v>0</v>
      </c>
    </row>
    <row r="224" spans="1:23" s="371" customFormat="1" ht="12.75" customHeight="1">
      <c r="A224" s="694"/>
      <c r="B224" s="695"/>
      <c r="C224" s="695"/>
      <c r="D224" s="695"/>
      <c r="E224" s="695"/>
      <c r="F224" s="696"/>
      <c r="G224" s="372" t="s">
        <v>348</v>
      </c>
      <c r="H224" s="372" t="s">
        <v>348</v>
      </c>
      <c r="I224" s="734"/>
      <c r="J224" s="690"/>
      <c r="K224" s="690"/>
      <c r="L224" s="690"/>
      <c r="M224" s="690"/>
      <c r="N224" s="690"/>
      <c r="O224" s="690"/>
      <c r="P224" s="690"/>
      <c r="Q224" s="690"/>
      <c r="R224" s="690"/>
      <c r="S224" s="690"/>
      <c r="T224" s="690"/>
      <c r="U224" s="690"/>
      <c r="V224" s="690"/>
      <c r="W224" s="690"/>
    </row>
    <row r="225" spans="1:23" s="371" customFormat="1" ht="17.25" customHeight="1">
      <c r="A225" s="694"/>
      <c r="B225" s="695"/>
      <c r="C225" s="695"/>
      <c r="D225" s="695"/>
      <c r="E225" s="695"/>
      <c r="F225" s="696"/>
      <c r="G225" s="372" t="s">
        <v>348</v>
      </c>
      <c r="H225" s="372" t="s">
        <v>348</v>
      </c>
      <c r="I225" s="374" t="s">
        <v>1</v>
      </c>
      <c r="J225" s="373">
        <f t="shared" ref="J225:Q225" si="47">J190+J200+J210+J215+J195+J205+J220</f>
        <v>644029</v>
      </c>
      <c r="K225" s="373">
        <f t="shared" si="47"/>
        <v>0</v>
      </c>
      <c r="L225" s="373">
        <f t="shared" si="47"/>
        <v>0</v>
      </c>
      <c r="M225" s="373">
        <f t="shared" si="47"/>
        <v>0</v>
      </c>
      <c r="N225" s="373">
        <f t="shared" si="47"/>
        <v>644029</v>
      </c>
      <c r="O225" s="373">
        <f t="shared" si="47"/>
        <v>644029</v>
      </c>
      <c r="P225" s="373">
        <f t="shared" si="47"/>
        <v>644029</v>
      </c>
      <c r="Q225" s="373">
        <f t="shared" si="47"/>
        <v>0</v>
      </c>
      <c r="R225" s="373">
        <f t="shared" ref="R225:W225" si="48">R190+R200+R210+R215</f>
        <v>0</v>
      </c>
      <c r="S225" s="373">
        <f t="shared" si="48"/>
        <v>0</v>
      </c>
      <c r="T225" s="373">
        <f t="shared" si="48"/>
        <v>0</v>
      </c>
      <c r="U225" s="373">
        <f t="shared" si="48"/>
        <v>0</v>
      </c>
      <c r="V225" s="373">
        <f t="shared" si="48"/>
        <v>0</v>
      </c>
      <c r="W225" s="373">
        <f t="shared" si="48"/>
        <v>0</v>
      </c>
    </row>
    <row r="226" spans="1:23" s="371" customFormat="1" ht="12.75" customHeight="1">
      <c r="A226" s="694"/>
      <c r="B226" s="695"/>
      <c r="C226" s="695"/>
      <c r="D226" s="695"/>
      <c r="E226" s="695"/>
      <c r="F226" s="696"/>
      <c r="G226" s="372" t="s">
        <v>348</v>
      </c>
      <c r="H226" s="372" t="s">
        <v>348</v>
      </c>
      <c r="I226" s="733" t="s">
        <v>2</v>
      </c>
      <c r="J226" s="689">
        <f t="shared" ref="J226:W226" si="49">J223+J225</f>
        <v>3776083</v>
      </c>
      <c r="K226" s="689">
        <f t="shared" si="49"/>
        <v>0</v>
      </c>
      <c r="L226" s="689">
        <f t="shared" si="49"/>
        <v>0</v>
      </c>
      <c r="M226" s="689">
        <f t="shared" si="49"/>
        <v>0</v>
      </c>
      <c r="N226" s="689">
        <f t="shared" si="49"/>
        <v>3776083</v>
      </c>
      <c r="O226" s="689">
        <f t="shared" si="49"/>
        <v>3776083</v>
      </c>
      <c r="P226" s="689">
        <f t="shared" si="49"/>
        <v>2618083</v>
      </c>
      <c r="Q226" s="689">
        <f t="shared" si="49"/>
        <v>1158000</v>
      </c>
      <c r="R226" s="689">
        <f t="shared" si="49"/>
        <v>0</v>
      </c>
      <c r="S226" s="689">
        <f t="shared" si="49"/>
        <v>0</v>
      </c>
      <c r="T226" s="689">
        <f t="shared" si="49"/>
        <v>0</v>
      </c>
      <c r="U226" s="689">
        <f t="shared" si="49"/>
        <v>0</v>
      </c>
      <c r="V226" s="689">
        <f t="shared" si="49"/>
        <v>0</v>
      </c>
      <c r="W226" s="689">
        <f t="shared" si="49"/>
        <v>0</v>
      </c>
    </row>
    <row r="227" spans="1:23" s="371" customFormat="1" ht="12.75" customHeight="1">
      <c r="A227" s="697"/>
      <c r="B227" s="698"/>
      <c r="C227" s="698"/>
      <c r="D227" s="698"/>
      <c r="E227" s="698"/>
      <c r="F227" s="699"/>
      <c r="G227" s="372" t="s">
        <v>348</v>
      </c>
      <c r="H227" s="372" t="s">
        <v>348</v>
      </c>
      <c r="I227" s="734"/>
      <c r="J227" s="690"/>
      <c r="K227" s="690"/>
      <c r="L227" s="690"/>
      <c r="M227" s="690"/>
      <c r="N227" s="690"/>
      <c r="O227" s="690"/>
      <c r="P227" s="690"/>
      <c r="Q227" s="690"/>
      <c r="R227" s="690"/>
      <c r="S227" s="690"/>
      <c r="T227" s="690"/>
      <c r="U227" s="690"/>
      <c r="V227" s="690"/>
      <c r="W227" s="690"/>
    </row>
    <row r="228" spans="1:23" s="367" customFormat="1">
      <c r="A228" s="718" t="s">
        <v>610</v>
      </c>
      <c r="B228" s="719"/>
      <c r="C228" s="719"/>
      <c r="D228" s="719"/>
      <c r="E228" s="719"/>
      <c r="F228" s="720"/>
      <c r="G228" s="368">
        <f t="shared" ref="G228:H232" si="50">G180+G142</f>
        <v>619621253</v>
      </c>
      <c r="H228" s="368">
        <f t="shared" si="50"/>
        <v>1814663</v>
      </c>
      <c r="I228" s="731" t="s">
        <v>0</v>
      </c>
      <c r="J228" s="730">
        <f t="shared" ref="J228:W228" si="51">J142+J180+J223</f>
        <v>298000331</v>
      </c>
      <c r="K228" s="730">
        <f t="shared" si="51"/>
        <v>254151063</v>
      </c>
      <c r="L228" s="730">
        <f t="shared" si="51"/>
        <v>136844134</v>
      </c>
      <c r="M228" s="730">
        <f t="shared" si="51"/>
        <v>117306929</v>
      </c>
      <c r="N228" s="730">
        <f t="shared" si="51"/>
        <v>43849268</v>
      </c>
      <c r="O228" s="730">
        <f t="shared" si="51"/>
        <v>21295229</v>
      </c>
      <c r="P228" s="730">
        <f t="shared" si="51"/>
        <v>8653031</v>
      </c>
      <c r="Q228" s="730">
        <f t="shared" si="51"/>
        <v>12642198</v>
      </c>
      <c r="R228" s="730">
        <f t="shared" si="51"/>
        <v>20666042</v>
      </c>
      <c r="S228" s="730">
        <f t="shared" si="51"/>
        <v>13525468</v>
      </c>
      <c r="T228" s="730">
        <f t="shared" si="51"/>
        <v>7140574</v>
      </c>
      <c r="U228" s="730">
        <f t="shared" si="51"/>
        <v>1887997</v>
      </c>
      <c r="V228" s="730">
        <f t="shared" si="51"/>
        <v>0</v>
      </c>
      <c r="W228" s="730">
        <f t="shared" si="51"/>
        <v>1887997</v>
      </c>
    </row>
    <row r="229" spans="1:23" s="367" customFormat="1">
      <c r="A229" s="721"/>
      <c r="B229" s="722"/>
      <c r="C229" s="722"/>
      <c r="D229" s="722"/>
      <c r="E229" s="722"/>
      <c r="F229" s="723"/>
      <c r="G229" s="368">
        <f t="shared" si="50"/>
        <v>537417107</v>
      </c>
      <c r="H229" s="368">
        <f t="shared" si="50"/>
        <v>1597303</v>
      </c>
      <c r="I229" s="732"/>
      <c r="J229" s="730"/>
      <c r="K229" s="730"/>
      <c r="L229" s="730"/>
      <c r="M229" s="730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</row>
    <row r="230" spans="1:23" s="367" customFormat="1">
      <c r="A230" s="721"/>
      <c r="B230" s="722"/>
      <c r="C230" s="722"/>
      <c r="D230" s="722"/>
      <c r="E230" s="722"/>
      <c r="F230" s="723"/>
      <c r="G230" s="368">
        <f t="shared" si="50"/>
        <v>35796059</v>
      </c>
      <c r="H230" s="368">
        <f t="shared" si="50"/>
        <v>152268</v>
      </c>
      <c r="I230" s="370" t="s">
        <v>1</v>
      </c>
      <c r="J230" s="369">
        <f t="shared" ref="J230:W230" si="52">J225+J182+J144</f>
        <v>-5796271</v>
      </c>
      <c r="K230" s="369">
        <f t="shared" si="52"/>
        <v>-5474256</v>
      </c>
      <c r="L230" s="369">
        <f t="shared" si="52"/>
        <v>-119256</v>
      </c>
      <c r="M230" s="369">
        <f t="shared" si="52"/>
        <v>-5355000</v>
      </c>
      <c r="N230" s="369">
        <f t="shared" si="52"/>
        <v>-322015</v>
      </c>
      <c r="O230" s="369">
        <f t="shared" si="52"/>
        <v>0</v>
      </c>
      <c r="P230" s="369">
        <f t="shared" si="52"/>
        <v>630000</v>
      </c>
      <c r="Q230" s="369">
        <f t="shared" si="52"/>
        <v>-630000</v>
      </c>
      <c r="R230" s="369">
        <f t="shared" si="52"/>
        <v>-322015</v>
      </c>
      <c r="S230" s="369">
        <f t="shared" si="52"/>
        <v>-7015</v>
      </c>
      <c r="T230" s="369">
        <f t="shared" si="52"/>
        <v>-315000</v>
      </c>
      <c r="U230" s="369">
        <f t="shared" si="52"/>
        <v>0</v>
      </c>
      <c r="V230" s="369">
        <f t="shared" si="52"/>
        <v>0</v>
      </c>
      <c r="W230" s="369">
        <f t="shared" si="52"/>
        <v>0</v>
      </c>
    </row>
    <row r="231" spans="1:23" s="367" customFormat="1">
      <c r="A231" s="721"/>
      <c r="B231" s="722"/>
      <c r="C231" s="722"/>
      <c r="D231" s="722"/>
      <c r="E231" s="722"/>
      <c r="F231" s="723"/>
      <c r="G231" s="368">
        <f t="shared" si="50"/>
        <v>44520090</v>
      </c>
      <c r="H231" s="368">
        <f t="shared" si="50"/>
        <v>65092</v>
      </c>
      <c r="I231" s="731" t="s">
        <v>2</v>
      </c>
      <c r="J231" s="730">
        <f t="shared" ref="J231:W231" si="53">J228+J230</f>
        <v>292204060</v>
      </c>
      <c r="K231" s="730">
        <f t="shared" si="53"/>
        <v>248676807</v>
      </c>
      <c r="L231" s="730">
        <f t="shared" si="53"/>
        <v>136724878</v>
      </c>
      <c r="M231" s="730">
        <f t="shared" si="53"/>
        <v>111951929</v>
      </c>
      <c r="N231" s="730">
        <f t="shared" si="53"/>
        <v>43527253</v>
      </c>
      <c r="O231" s="730">
        <f t="shared" si="53"/>
        <v>21295229</v>
      </c>
      <c r="P231" s="730">
        <f t="shared" si="53"/>
        <v>9283031</v>
      </c>
      <c r="Q231" s="730">
        <f t="shared" si="53"/>
        <v>12012198</v>
      </c>
      <c r="R231" s="730">
        <f t="shared" si="53"/>
        <v>20344027</v>
      </c>
      <c r="S231" s="730">
        <f t="shared" si="53"/>
        <v>13518453</v>
      </c>
      <c r="T231" s="730">
        <f t="shared" si="53"/>
        <v>6825574</v>
      </c>
      <c r="U231" s="730">
        <f t="shared" si="53"/>
        <v>1887997</v>
      </c>
      <c r="V231" s="730">
        <f t="shared" si="53"/>
        <v>0</v>
      </c>
      <c r="W231" s="730">
        <f t="shared" si="53"/>
        <v>1887997</v>
      </c>
    </row>
    <row r="232" spans="1:23" s="367" customFormat="1">
      <c r="A232" s="724"/>
      <c r="B232" s="725"/>
      <c r="C232" s="725"/>
      <c r="D232" s="725"/>
      <c r="E232" s="725"/>
      <c r="F232" s="726"/>
      <c r="G232" s="368">
        <f t="shared" si="50"/>
        <v>1887997</v>
      </c>
      <c r="H232" s="368">
        <f t="shared" si="50"/>
        <v>0</v>
      </c>
      <c r="I232" s="732"/>
      <c r="J232" s="730"/>
      <c r="K232" s="730"/>
      <c r="L232" s="730"/>
      <c r="M232" s="730"/>
      <c r="N232" s="730"/>
      <c r="O232" s="730"/>
      <c r="P232" s="730"/>
      <c r="Q232" s="730"/>
      <c r="R232" s="730"/>
      <c r="S232" s="730"/>
      <c r="T232" s="730"/>
      <c r="U232" s="730"/>
      <c r="V232" s="730"/>
      <c r="W232" s="730"/>
    </row>
    <row r="233" spans="1:23" ht="4.5" customHeight="1"/>
    <row r="234" spans="1:23">
      <c r="A234" s="366" t="s">
        <v>100</v>
      </c>
      <c r="B234" s="365"/>
      <c r="C234" s="365"/>
    </row>
    <row r="235" spans="1:23">
      <c r="A235" s="364" t="s">
        <v>0</v>
      </c>
      <c r="B235" s="363" t="s">
        <v>609</v>
      </c>
      <c r="C235" s="363"/>
    </row>
    <row r="236" spans="1:23">
      <c r="A236" s="364" t="s">
        <v>1</v>
      </c>
      <c r="B236" s="363" t="s">
        <v>542</v>
      </c>
      <c r="C236" s="363"/>
    </row>
    <row r="237" spans="1:23">
      <c r="A237" s="364" t="s">
        <v>2</v>
      </c>
      <c r="B237" s="363" t="s">
        <v>608</v>
      </c>
      <c r="C237" s="363"/>
    </row>
  </sheetData>
  <sheetProtection algorithmName="SHA-512" hashValue="bzY7AvGogjm6A+YPzLPT1hDnZ3ZbbJFGCFuuSFSAPIqrZCivjkio4OfPuD+i02no5US0D+eKal+Tgbm/nefDQQ==" saltValue="LyE1CfOhvzLh5zEk7T3CNQ==" spinCount="100000" sheet="1" objects="1" scenarios="1"/>
  <mergeCells count="1534">
    <mergeCell ref="U221:U222"/>
    <mergeCell ref="V221:V222"/>
    <mergeCell ref="W221:W222"/>
    <mergeCell ref="O221:O222"/>
    <mergeCell ref="P221:P222"/>
    <mergeCell ref="Q221:Q222"/>
    <mergeCell ref="R221:R222"/>
    <mergeCell ref="S221:S222"/>
    <mergeCell ref="T221:T222"/>
    <mergeCell ref="I221:I222"/>
    <mergeCell ref="J221:J222"/>
    <mergeCell ref="K221:K222"/>
    <mergeCell ref="L221:L222"/>
    <mergeCell ref="M221:M222"/>
    <mergeCell ref="N221:N222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W206:W207"/>
    <mergeCell ref="A218:A222"/>
    <mergeCell ref="B218:B222"/>
    <mergeCell ref="C218:C222"/>
    <mergeCell ref="D218:D222"/>
    <mergeCell ref="E218:E222"/>
    <mergeCell ref="F218:F222"/>
    <mergeCell ref="I218:I219"/>
    <mergeCell ref="J218:J219"/>
    <mergeCell ref="K218:K219"/>
    <mergeCell ref="Q206:Q207"/>
    <mergeCell ref="R206:R207"/>
    <mergeCell ref="S206:S207"/>
    <mergeCell ref="T206:T207"/>
    <mergeCell ref="U206:U207"/>
    <mergeCell ref="V206:V207"/>
    <mergeCell ref="V203:V204"/>
    <mergeCell ref="W203:W204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P203:P204"/>
    <mergeCell ref="Q203:Q204"/>
    <mergeCell ref="R203:R204"/>
    <mergeCell ref="S203:S204"/>
    <mergeCell ref="T203:T204"/>
    <mergeCell ref="U203:U204"/>
    <mergeCell ref="J203:J204"/>
    <mergeCell ref="K203:K204"/>
    <mergeCell ref="L203:L204"/>
    <mergeCell ref="M203:M204"/>
    <mergeCell ref="N203:N204"/>
    <mergeCell ref="O203:O204"/>
    <mergeCell ref="U196:U197"/>
    <mergeCell ref="V196:V197"/>
    <mergeCell ref="W196:W197"/>
    <mergeCell ref="A203:A207"/>
    <mergeCell ref="B203:B207"/>
    <mergeCell ref="C203:C207"/>
    <mergeCell ref="D203:D207"/>
    <mergeCell ref="E203:E207"/>
    <mergeCell ref="F203:F207"/>
    <mergeCell ref="I203:I204"/>
    <mergeCell ref="O196:O197"/>
    <mergeCell ref="P196:P197"/>
    <mergeCell ref="Q196:Q197"/>
    <mergeCell ref="R196:R197"/>
    <mergeCell ref="S196:S197"/>
    <mergeCell ref="T196:T197"/>
    <mergeCell ref="I196:I197"/>
    <mergeCell ref="J196:J197"/>
    <mergeCell ref="K196:K197"/>
    <mergeCell ref="L196:L197"/>
    <mergeCell ref="M196:M197"/>
    <mergeCell ref="N196:N197"/>
    <mergeCell ref="V201:V202"/>
    <mergeCell ref="W201:W202"/>
    <mergeCell ref="A198:A202"/>
    <mergeCell ref="B198:B202"/>
    <mergeCell ref="R193:R194"/>
    <mergeCell ref="S193:S194"/>
    <mergeCell ref="T193:T194"/>
    <mergeCell ref="U193:U194"/>
    <mergeCell ref="V193:V194"/>
    <mergeCell ref="W193:W194"/>
    <mergeCell ref="L193:L194"/>
    <mergeCell ref="M193:M194"/>
    <mergeCell ref="N193:N194"/>
    <mergeCell ref="O193:O194"/>
    <mergeCell ref="P193:P194"/>
    <mergeCell ref="Q193:Q194"/>
    <mergeCell ref="W85:W86"/>
    <mergeCell ref="A193:A197"/>
    <mergeCell ref="B193:B197"/>
    <mergeCell ref="C193:C197"/>
    <mergeCell ref="D193:D197"/>
    <mergeCell ref="E193:E197"/>
    <mergeCell ref="F193:F197"/>
    <mergeCell ref="I193:I194"/>
    <mergeCell ref="J193:J194"/>
    <mergeCell ref="K193:K194"/>
    <mergeCell ref="Q85:Q86"/>
    <mergeCell ref="R85:R86"/>
    <mergeCell ref="S85:S86"/>
    <mergeCell ref="T85:T86"/>
    <mergeCell ref="U85:U86"/>
    <mergeCell ref="V85:V86"/>
    <mergeCell ref="K105:K106"/>
    <mergeCell ref="L105:L106"/>
    <mergeCell ref="M105:M106"/>
    <mergeCell ref="N105:N106"/>
    <mergeCell ref="V82:V83"/>
    <mergeCell ref="W82:W83"/>
    <mergeCell ref="I85:I86"/>
    <mergeCell ref="J85:J86"/>
    <mergeCell ref="K85:K86"/>
    <mergeCell ref="L85:L86"/>
    <mergeCell ref="M85:M86"/>
    <mergeCell ref="N85:N86"/>
    <mergeCell ref="O85:O86"/>
    <mergeCell ref="P85:P86"/>
    <mergeCell ref="P82:P83"/>
    <mergeCell ref="Q82:Q83"/>
    <mergeCell ref="R82:R83"/>
    <mergeCell ref="S82:S83"/>
    <mergeCell ref="T82:T83"/>
    <mergeCell ref="U82:U83"/>
    <mergeCell ref="J82:J83"/>
    <mergeCell ref="K82:K83"/>
    <mergeCell ref="L82:L83"/>
    <mergeCell ref="M82:M83"/>
    <mergeCell ref="N82:N83"/>
    <mergeCell ref="O82:O83"/>
    <mergeCell ref="C82:C86"/>
    <mergeCell ref="D82:D86"/>
    <mergeCell ref="E82:E86"/>
    <mergeCell ref="F82:F86"/>
    <mergeCell ref="I82:I83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W77:W78"/>
    <mergeCell ref="L77:L78"/>
    <mergeCell ref="M77:M78"/>
    <mergeCell ref="N77:N78"/>
    <mergeCell ref="O77:O78"/>
    <mergeCell ref="P77:P78"/>
    <mergeCell ref="Q77:Q78"/>
    <mergeCell ref="W105:W106"/>
    <mergeCell ref="A77:A81"/>
    <mergeCell ref="B77:B81"/>
    <mergeCell ref="C77:C81"/>
    <mergeCell ref="D77:D81"/>
    <mergeCell ref="E77:E81"/>
    <mergeCell ref="F77:F81"/>
    <mergeCell ref="I77:I78"/>
    <mergeCell ref="J77:J78"/>
    <mergeCell ref="K77:K78"/>
    <mergeCell ref="Q105:Q106"/>
    <mergeCell ref="R105:R106"/>
    <mergeCell ref="S105:S106"/>
    <mergeCell ref="T105:T106"/>
    <mergeCell ref="U105:U106"/>
    <mergeCell ref="V105:V106"/>
    <mergeCell ref="V102:V103"/>
    <mergeCell ref="W102:W103"/>
    <mergeCell ref="I105:I106"/>
    <mergeCell ref="J105:J106"/>
    <mergeCell ref="U80:U81"/>
    <mergeCell ref="V80:V81"/>
    <mergeCell ref="W80:W81"/>
    <mergeCell ref="A82:A86"/>
    <mergeCell ref="B82:B86"/>
    <mergeCell ref="U102:U103"/>
    <mergeCell ref="J102:J103"/>
    <mergeCell ref="K102:K103"/>
    <mergeCell ref="L102:L103"/>
    <mergeCell ref="M102:M103"/>
    <mergeCell ref="N102:N103"/>
    <mergeCell ref="O102:O103"/>
    <mergeCell ref="U120:U121"/>
    <mergeCell ref="V120:V121"/>
    <mergeCell ref="W120:W121"/>
    <mergeCell ref="U117:U118"/>
    <mergeCell ref="V117:V118"/>
    <mergeCell ref="W117:W118"/>
    <mergeCell ref="U110:U111"/>
    <mergeCell ref="V110:V111"/>
    <mergeCell ref="W110:W111"/>
    <mergeCell ref="U115:U116"/>
    <mergeCell ref="V115:V116"/>
    <mergeCell ref="W115:W116"/>
    <mergeCell ref="M112:M113"/>
    <mergeCell ref="N112:N113"/>
    <mergeCell ref="O112:O113"/>
    <mergeCell ref="P112:P113"/>
    <mergeCell ref="O115:O116"/>
    <mergeCell ref="P115:P116"/>
    <mergeCell ref="L120:L121"/>
    <mergeCell ref="M120:M121"/>
    <mergeCell ref="N120:N121"/>
    <mergeCell ref="R117:R118"/>
    <mergeCell ref="S117:S118"/>
    <mergeCell ref="T117:T118"/>
    <mergeCell ref="L117:L118"/>
    <mergeCell ref="M117:M118"/>
    <mergeCell ref="N117:N118"/>
    <mergeCell ref="O117:O118"/>
    <mergeCell ref="P117:P118"/>
    <mergeCell ref="Q117:Q118"/>
    <mergeCell ref="R110:R111"/>
    <mergeCell ref="S110:S111"/>
    <mergeCell ref="T110:T111"/>
    <mergeCell ref="L112:L113"/>
    <mergeCell ref="O105:O106"/>
    <mergeCell ref="P105:P106"/>
    <mergeCell ref="A117:A121"/>
    <mergeCell ref="B117:B121"/>
    <mergeCell ref="C117:C121"/>
    <mergeCell ref="D117:D121"/>
    <mergeCell ref="E117:E121"/>
    <mergeCell ref="F117:F121"/>
    <mergeCell ref="I117:I118"/>
    <mergeCell ref="J117:J118"/>
    <mergeCell ref="K117:K118"/>
    <mergeCell ref="Q140:Q141"/>
    <mergeCell ref="R140:R141"/>
    <mergeCell ref="S140:S141"/>
    <mergeCell ref="T140:T141"/>
    <mergeCell ref="U140:U141"/>
    <mergeCell ref="V140:V141"/>
    <mergeCell ref="V137:V138"/>
    <mergeCell ref="W137:W138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P137:P138"/>
    <mergeCell ref="Q137:Q138"/>
    <mergeCell ref="R137:R138"/>
    <mergeCell ref="S137:S138"/>
    <mergeCell ref="T137:T138"/>
    <mergeCell ref="U137:U138"/>
    <mergeCell ref="O120:O121"/>
    <mergeCell ref="J137:J138"/>
    <mergeCell ref="K137:K138"/>
    <mergeCell ref="L137:L138"/>
    <mergeCell ref="M137:M138"/>
    <mergeCell ref="N137:N138"/>
    <mergeCell ref="O137:O138"/>
    <mergeCell ref="U135:U136"/>
    <mergeCell ref="V135:V136"/>
    <mergeCell ref="W135:W136"/>
    <mergeCell ref="A137:A141"/>
    <mergeCell ref="B137:B141"/>
    <mergeCell ref="C137:C141"/>
    <mergeCell ref="D137:D141"/>
    <mergeCell ref="E137:E141"/>
    <mergeCell ref="F137:F141"/>
    <mergeCell ref="I137:I138"/>
    <mergeCell ref="O135:O136"/>
    <mergeCell ref="P135:P136"/>
    <mergeCell ref="Q135:Q136"/>
    <mergeCell ref="R135:R136"/>
    <mergeCell ref="S135:S136"/>
    <mergeCell ref="T135:T136"/>
    <mergeCell ref="I135:I136"/>
    <mergeCell ref="J135:J136"/>
    <mergeCell ref="K135:K136"/>
    <mergeCell ref="L135:L136"/>
    <mergeCell ref="M135:M136"/>
    <mergeCell ref="N135:N136"/>
    <mergeCell ref="W140:W141"/>
    <mergeCell ref="R132:R133"/>
    <mergeCell ref="S132:S133"/>
    <mergeCell ref="T132:T133"/>
    <mergeCell ref="U132:U133"/>
    <mergeCell ref="V132:V133"/>
    <mergeCell ref="W132:W133"/>
    <mergeCell ref="L132:L133"/>
    <mergeCell ref="M132:M133"/>
    <mergeCell ref="N132:N133"/>
    <mergeCell ref="O132:O133"/>
    <mergeCell ref="P132:P133"/>
    <mergeCell ref="Q132:Q133"/>
    <mergeCell ref="W125:W126"/>
    <mergeCell ref="A132:A136"/>
    <mergeCell ref="B132:B136"/>
    <mergeCell ref="C132:C136"/>
    <mergeCell ref="D132:D136"/>
    <mergeCell ref="E132:E136"/>
    <mergeCell ref="F132:F136"/>
    <mergeCell ref="I132:I133"/>
    <mergeCell ref="J132:J133"/>
    <mergeCell ref="K132:K133"/>
    <mergeCell ref="Q125:Q126"/>
    <mergeCell ref="R125:R126"/>
    <mergeCell ref="S125:S126"/>
    <mergeCell ref="T125:T126"/>
    <mergeCell ref="U125:U126"/>
    <mergeCell ref="V125:V126"/>
    <mergeCell ref="V127:V128"/>
    <mergeCell ref="W127:W128"/>
    <mergeCell ref="Q127:Q128"/>
    <mergeCell ref="R127:R128"/>
    <mergeCell ref="U62:U63"/>
    <mergeCell ref="Q65:Q66"/>
    <mergeCell ref="R65:R66"/>
    <mergeCell ref="S65:S66"/>
    <mergeCell ref="T65:T66"/>
    <mergeCell ref="V122:V123"/>
    <mergeCell ref="W122:W123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P122:P123"/>
    <mergeCell ref="Q122:Q123"/>
    <mergeCell ref="R122:R123"/>
    <mergeCell ref="S122:S123"/>
    <mergeCell ref="T122:T123"/>
    <mergeCell ref="U122:U123"/>
    <mergeCell ref="J122:J123"/>
    <mergeCell ref="K122:K123"/>
    <mergeCell ref="L122:L123"/>
    <mergeCell ref="M122:M123"/>
    <mergeCell ref="N122:N123"/>
    <mergeCell ref="O122:O123"/>
    <mergeCell ref="I102:I103"/>
    <mergeCell ref="P120:P121"/>
    <mergeCell ref="Q120:Q121"/>
    <mergeCell ref="R120:R121"/>
    <mergeCell ref="S120:S121"/>
    <mergeCell ref="B122:B126"/>
    <mergeCell ref="C122:C126"/>
    <mergeCell ref="D122:D126"/>
    <mergeCell ref="E122:E126"/>
    <mergeCell ref="F122:F126"/>
    <mergeCell ref="I122:I123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Q75:Q76"/>
    <mergeCell ref="R75:R76"/>
    <mergeCell ref="S62:S63"/>
    <mergeCell ref="T62:T63"/>
    <mergeCell ref="K72:K73"/>
    <mergeCell ref="B102:B106"/>
    <mergeCell ref="C102:C106"/>
    <mergeCell ref="D102:D106"/>
    <mergeCell ref="E102:E106"/>
    <mergeCell ref="F102:F106"/>
    <mergeCell ref="T120:T121"/>
    <mergeCell ref="I120:I121"/>
    <mergeCell ref="J120:J121"/>
    <mergeCell ref="K120:K121"/>
    <mergeCell ref="V32:V33"/>
    <mergeCell ref="W32:W33"/>
    <mergeCell ref="L32:L33"/>
    <mergeCell ref="M32:M33"/>
    <mergeCell ref="N32:N33"/>
    <mergeCell ref="O32:O33"/>
    <mergeCell ref="P32:P33"/>
    <mergeCell ref="Q32:Q33"/>
    <mergeCell ref="V183:V184"/>
    <mergeCell ref="W183:W184"/>
    <mergeCell ref="A32:A36"/>
    <mergeCell ref="B32:B36"/>
    <mergeCell ref="C32:C36"/>
    <mergeCell ref="D32:D36"/>
    <mergeCell ref="E32:E36"/>
    <mergeCell ref="F32:F36"/>
    <mergeCell ref="I32:I33"/>
    <mergeCell ref="J32:J33"/>
    <mergeCell ref="P183:P184"/>
    <mergeCell ref="Q183:Q184"/>
    <mergeCell ref="R183:R184"/>
    <mergeCell ref="S183:S184"/>
    <mergeCell ref="T183:T184"/>
    <mergeCell ref="U183:U184"/>
    <mergeCell ref="U180:U181"/>
    <mergeCell ref="V180:V181"/>
    <mergeCell ref="W180:W181"/>
    <mergeCell ref="I183:I184"/>
    <mergeCell ref="U35:U36"/>
    <mergeCell ref="V35:V36"/>
    <mergeCell ref="W35:W36"/>
    <mergeCell ref="A122:A126"/>
    <mergeCell ref="J183:J184"/>
    <mergeCell ref="K183:K184"/>
    <mergeCell ref="L183:L184"/>
    <mergeCell ref="M183:M184"/>
    <mergeCell ref="N183:N184"/>
    <mergeCell ref="O183:O184"/>
    <mergeCell ref="S178:S179"/>
    <mergeCell ref="T178:T179"/>
    <mergeCell ref="U178:U179"/>
    <mergeCell ref="V178:V179"/>
    <mergeCell ref="W178:W179"/>
    <mergeCell ref="L175:L176"/>
    <mergeCell ref="M175:M176"/>
    <mergeCell ref="N175:N176"/>
    <mergeCell ref="O175:O176"/>
    <mergeCell ref="P175:P176"/>
    <mergeCell ref="I178:I179"/>
    <mergeCell ref="J178:J179"/>
    <mergeCell ref="K178:K179"/>
    <mergeCell ref="L178:L179"/>
    <mergeCell ref="M178:M179"/>
    <mergeCell ref="N178:N179"/>
    <mergeCell ref="N180:N181"/>
    <mergeCell ref="O180:O181"/>
    <mergeCell ref="P180:P181"/>
    <mergeCell ref="U175:U176"/>
    <mergeCell ref="V175:V176"/>
    <mergeCell ref="W175:W176"/>
    <mergeCell ref="O178:O179"/>
    <mergeCell ref="P178:P179"/>
    <mergeCell ref="Q178:Q179"/>
    <mergeCell ref="R178:R179"/>
    <mergeCell ref="A180:F184"/>
    <mergeCell ref="I180:I181"/>
    <mergeCell ref="J180:J181"/>
    <mergeCell ref="K180:K181"/>
    <mergeCell ref="L180:L181"/>
    <mergeCell ref="M180:M181"/>
    <mergeCell ref="T173:T174"/>
    <mergeCell ref="U173:U174"/>
    <mergeCell ref="V173:V174"/>
    <mergeCell ref="W173:W174"/>
    <mergeCell ref="L170:L171"/>
    <mergeCell ref="R170:R171"/>
    <mergeCell ref="S170:S171"/>
    <mergeCell ref="T170:T171"/>
    <mergeCell ref="U170:U171"/>
    <mergeCell ref="V170:V171"/>
    <mergeCell ref="W170:W171"/>
    <mergeCell ref="I173:I174"/>
    <mergeCell ref="J173:J174"/>
    <mergeCell ref="K173:K174"/>
    <mergeCell ref="L173:L174"/>
    <mergeCell ref="M173:M174"/>
    <mergeCell ref="N173:N174"/>
    <mergeCell ref="O173:O174"/>
    <mergeCell ref="T175:T176"/>
    <mergeCell ref="A175:A179"/>
    <mergeCell ref="B175:B179"/>
    <mergeCell ref="C175:C179"/>
    <mergeCell ref="D175:D179"/>
    <mergeCell ref="E175:E179"/>
    <mergeCell ref="F175:F179"/>
    <mergeCell ref="I175:I176"/>
    <mergeCell ref="J175:J176"/>
    <mergeCell ref="K175:K176"/>
    <mergeCell ref="I170:I171"/>
    <mergeCell ref="J170:J171"/>
    <mergeCell ref="K170:K171"/>
    <mergeCell ref="Q175:Q176"/>
    <mergeCell ref="R175:R176"/>
    <mergeCell ref="S175:S176"/>
    <mergeCell ref="P173:P174"/>
    <mergeCell ref="Q173:Q174"/>
    <mergeCell ref="R173:R174"/>
    <mergeCell ref="S173:S174"/>
    <mergeCell ref="A170:A174"/>
    <mergeCell ref="B170:B174"/>
    <mergeCell ref="C170:C174"/>
    <mergeCell ref="D170:D174"/>
    <mergeCell ref="E170:E174"/>
    <mergeCell ref="F170:F174"/>
    <mergeCell ref="U165:U166"/>
    <mergeCell ref="R163:R164"/>
    <mergeCell ref="S163:S164"/>
    <mergeCell ref="T163:T164"/>
    <mergeCell ref="U163:U164"/>
    <mergeCell ref="W168:W169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Q168:Q169"/>
    <mergeCell ref="R168:R169"/>
    <mergeCell ref="S168:S169"/>
    <mergeCell ref="T168:T169"/>
    <mergeCell ref="U168:U169"/>
    <mergeCell ref="V168:V169"/>
    <mergeCell ref="V165:V166"/>
    <mergeCell ref="W165:W166"/>
    <mergeCell ref="K165:K166"/>
    <mergeCell ref="U160:U161"/>
    <mergeCell ref="V160:V161"/>
    <mergeCell ref="W160:W161"/>
    <mergeCell ref="I163:I164"/>
    <mergeCell ref="J163:J164"/>
    <mergeCell ref="K163:K164"/>
    <mergeCell ref="L163:L164"/>
    <mergeCell ref="M163:M164"/>
    <mergeCell ref="N163:N164"/>
    <mergeCell ref="V158:V159"/>
    <mergeCell ref="W158:W159"/>
    <mergeCell ref="A165:A169"/>
    <mergeCell ref="B165:B169"/>
    <mergeCell ref="C165:C169"/>
    <mergeCell ref="D165:D169"/>
    <mergeCell ref="E165:E169"/>
    <mergeCell ref="F165:F169"/>
    <mergeCell ref="I165:I166"/>
    <mergeCell ref="J165:J166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L160:L161"/>
    <mergeCell ref="M160:M161"/>
    <mergeCell ref="N160:N161"/>
    <mergeCell ref="O160:O161"/>
    <mergeCell ref="W155:W156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F160:F164"/>
    <mergeCell ref="I160:I161"/>
    <mergeCell ref="J160:J161"/>
    <mergeCell ref="K160:K161"/>
    <mergeCell ref="U155:U156"/>
    <mergeCell ref="V155:V156"/>
    <mergeCell ref="R158:R159"/>
    <mergeCell ref="S158:S159"/>
    <mergeCell ref="T158:T159"/>
    <mergeCell ref="U158:U159"/>
    <mergeCell ref="V163:V164"/>
    <mergeCell ref="W163:W164"/>
    <mergeCell ref="P160:P161"/>
    <mergeCell ref="S150:S151"/>
    <mergeCell ref="T150:T151"/>
    <mergeCell ref="V153:V154"/>
    <mergeCell ref="W153:W154"/>
    <mergeCell ref="O153:O154"/>
    <mergeCell ref="A160:A164"/>
    <mergeCell ref="B160:B164"/>
    <mergeCell ref="C160:C164"/>
    <mergeCell ref="D160:D164"/>
    <mergeCell ref="E160:E164"/>
    <mergeCell ref="Q155:Q156"/>
    <mergeCell ref="R155:R156"/>
    <mergeCell ref="S155:S156"/>
    <mergeCell ref="T155:T156"/>
    <mergeCell ref="R153:R154"/>
    <mergeCell ref="S153:S154"/>
    <mergeCell ref="T153:T154"/>
    <mergeCell ref="I155:I156"/>
    <mergeCell ref="J155:J156"/>
    <mergeCell ref="K155:K156"/>
    <mergeCell ref="L155:L156"/>
    <mergeCell ref="M155:M156"/>
    <mergeCell ref="N155:N156"/>
    <mergeCell ref="A150:A154"/>
    <mergeCell ref="B150:B154"/>
    <mergeCell ref="C150:C154"/>
    <mergeCell ref="D150:D154"/>
    <mergeCell ref="E150:E154"/>
    <mergeCell ref="F150:F154"/>
    <mergeCell ref="R150:R151"/>
    <mergeCell ref="J153:J154"/>
    <mergeCell ref="K153:K154"/>
    <mergeCell ref="A147:W147"/>
    <mergeCell ref="A148:W148"/>
    <mergeCell ref="V145:V146"/>
    <mergeCell ref="W145:W146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P145:P146"/>
    <mergeCell ref="Q145:Q146"/>
    <mergeCell ref="R145:R146"/>
    <mergeCell ref="S145:S146"/>
    <mergeCell ref="T145:T146"/>
    <mergeCell ref="U145:U146"/>
    <mergeCell ref="J72:J73"/>
    <mergeCell ref="U142:U143"/>
    <mergeCell ref="V142:V143"/>
    <mergeCell ref="W142:W143"/>
    <mergeCell ref="I145:I146"/>
    <mergeCell ref="J145:J146"/>
    <mergeCell ref="K145:K146"/>
    <mergeCell ref="L145:L146"/>
    <mergeCell ref="M145:M146"/>
    <mergeCell ref="N145:N146"/>
    <mergeCell ref="O145:O146"/>
    <mergeCell ref="Q72:Q73"/>
    <mergeCell ref="R72:R73"/>
    <mergeCell ref="S72:S73"/>
    <mergeCell ref="T72:T73"/>
    <mergeCell ref="A72:A76"/>
    <mergeCell ref="B72:B76"/>
    <mergeCell ref="C72:C76"/>
    <mergeCell ref="D72:D76"/>
    <mergeCell ref="S75:S76"/>
    <mergeCell ref="T75:T76"/>
    <mergeCell ref="U75:U76"/>
    <mergeCell ref="V75:V76"/>
    <mergeCell ref="W75:W76"/>
    <mergeCell ref="L72:L73"/>
    <mergeCell ref="M72:M73"/>
    <mergeCell ref="N72:N73"/>
    <mergeCell ref="O72:O73"/>
    <mergeCell ref="P72:P73"/>
    <mergeCell ref="M75:M76"/>
    <mergeCell ref="N75:N76"/>
    <mergeCell ref="O75:O7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A142:F146"/>
    <mergeCell ref="U72:U73"/>
    <mergeCell ref="V72:V73"/>
    <mergeCell ref="W72:W73"/>
    <mergeCell ref="I75:I76"/>
    <mergeCell ref="J75:J76"/>
    <mergeCell ref="K75:K76"/>
    <mergeCell ref="L75:L76"/>
    <mergeCell ref="U65:U66"/>
    <mergeCell ref="V65:V66"/>
    <mergeCell ref="W65:W66"/>
    <mergeCell ref="L62:L63"/>
    <mergeCell ref="M62:M63"/>
    <mergeCell ref="N62:N63"/>
    <mergeCell ref="O62:O63"/>
    <mergeCell ref="P62:P63"/>
    <mergeCell ref="Q62:Q63"/>
    <mergeCell ref="R62:R63"/>
    <mergeCell ref="V62:V63"/>
    <mergeCell ref="W62:W63"/>
    <mergeCell ref="I65:I66"/>
    <mergeCell ref="J65:J66"/>
    <mergeCell ref="U52:U53"/>
    <mergeCell ref="V52:V53"/>
    <mergeCell ref="R55:R56"/>
    <mergeCell ref="S55:S56"/>
    <mergeCell ref="T55:T56"/>
    <mergeCell ref="U55:U56"/>
    <mergeCell ref="T50:T51"/>
    <mergeCell ref="U50:U51"/>
    <mergeCell ref="V50:V51"/>
    <mergeCell ref="W50:W51"/>
    <mergeCell ref="L47:L48"/>
    <mergeCell ref="A62:A66"/>
    <mergeCell ref="B62:B66"/>
    <mergeCell ref="C62:C66"/>
    <mergeCell ref="D62:D66"/>
    <mergeCell ref="E62:E66"/>
    <mergeCell ref="U47:U48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T52:T53"/>
    <mergeCell ref="A52:A56"/>
    <mergeCell ref="V55:V56"/>
    <mergeCell ref="W55:W56"/>
    <mergeCell ref="L52:L53"/>
    <mergeCell ref="M52:M53"/>
    <mergeCell ref="B52:B56"/>
    <mergeCell ref="C52:C56"/>
    <mergeCell ref="D52:D56"/>
    <mergeCell ref="E52:E56"/>
    <mergeCell ref="F52:F56"/>
    <mergeCell ref="I52:I53"/>
    <mergeCell ref="J52:J53"/>
    <mergeCell ref="K52:K53"/>
    <mergeCell ref="I47:I48"/>
    <mergeCell ref="J47:J48"/>
    <mergeCell ref="K47:K48"/>
    <mergeCell ref="Q52:Q53"/>
    <mergeCell ref="R52:R53"/>
    <mergeCell ref="S52:S53"/>
    <mergeCell ref="P50:P51"/>
    <mergeCell ref="Q50:Q51"/>
    <mergeCell ref="R50:R51"/>
    <mergeCell ref="S50:S51"/>
    <mergeCell ref="N52:N53"/>
    <mergeCell ref="O52:O53"/>
    <mergeCell ref="P52:P53"/>
    <mergeCell ref="A47:A51"/>
    <mergeCell ref="B47:B51"/>
    <mergeCell ref="C47:C51"/>
    <mergeCell ref="D47:D51"/>
    <mergeCell ref="E47:E51"/>
    <mergeCell ref="F47:F51"/>
    <mergeCell ref="S42:S43"/>
    <mergeCell ref="T42:T43"/>
    <mergeCell ref="M47:M48"/>
    <mergeCell ref="N47:N48"/>
    <mergeCell ref="O47:O48"/>
    <mergeCell ref="P47:P48"/>
    <mergeCell ref="Q47:Q48"/>
    <mergeCell ref="R47:R48"/>
    <mergeCell ref="S47:S48"/>
    <mergeCell ref="T47:T48"/>
    <mergeCell ref="U45:U46"/>
    <mergeCell ref="A42:A46"/>
    <mergeCell ref="B42:B46"/>
    <mergeCell ref="C42:C46"/>
    <mergeCell ref="D42:D46"/>
    <mergeCell ref="E42:E46"/>
    <mergeCell ref="F42:F46"/>
    <mergeCell ref="V45:V46"/>
    <mergeCell ref="W45:W46"/>
    <mergeCell ref="L42:L43"/>
    <mergeCell ref="M42:M43"/>
    <mergeCell ref="N42:N43"/>
    <mergeCell ref="O42:O43"/>
    <mergeCell ref="P42:P43"/>
    <mergeCell ref="Q42:Q43"/>
    <mergeCell ref="R42:R43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U40:U41"/>
    <mergeCell ref="V40:V41"/>
    <mergeCell ref="W40:W41"/>
    <mergeCell ref="U42:U43"/>
    <mergeCell ref="V42:V43"/>
    <mergeCell ref="W42:W43"/>
    <mergeCell ref="O40:O41"/>
    <mergeCell ref="P40:P41"/>
    <mergeCell ref="Q40:Q41"/>
    <mergeCell ref="R40:R41"/>
    <mergeCell ref="S40:S41"/>
    <mergeCell ref="T40:T41"/>
    <mergeCell ref="I42:I43"/>
    <mergeCell ref="J42:J43"/>
    <mergeCell ref="K42:K43"/>
    <mergeCell ref="W37:W38"/>
    <mergeCell ref="I40:I41"/>
    <mergeCell ref="J40:J41"/>
    <mergeCell ref="K40:K41"/>
    <mergeCell ref="L40:L41"/>
    <mergeCell ref="M40:M41"/>
    <mergeCell ref="N40:N41"/>
    <mergeCell ref="V37:V38"/>
    <mergeCell ref="K32:K33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K17:K18"/>
    <mergeCell ref="U17:U18"/>
    <mergeCell ref="A22:A26"/>
    <mergeCell ref="B22:B26"/>
    <mergeCell ref="C22:C26"/>
    <mergeCell ref="D22:D26"/>
    <mergeCell ref="E22:E26"/>
    <mergeCell ref="F22:F26"/>
    <mergeCell ref="J27:J28"/>
    <mergeCell ref="K27:K28"/>
    <mergeCell ref="U27:U28"/>
    <mergeCell ref="R32:R33"/>
    <mergeCell ref="S32:S33"/>
    <mergeCell ref="T32:T33"/>
    <mergeCell ref="U32:U33"/>
    <mergeCell ref="A14:V14"/>
    <mergeCell ref="A16:V16"/>
    <mergeCell ref="A15:W15"/>
    <mergeCell ref="A37:A41"/>
    <mergeCell ref="B37:B41"/>
    <mergeCell ref="C37:C41"/>
    <mergeCell ref="D37:D41"/>
    <mergeCell ref="E37:E41"/>
    <mergeCell ref="F37:F41"/>
    <mergeCell ref="I37:I38"/>
    <mergeCell ref="W191:W192"/>
    <mergeCell ref="L188:L189"/>
    <mergeCell ref="M188:M189"/>
    <mergeCell ref="N188:N189"/>
    <mergeCell ref="O188:O189"/>
    <mergeCell ref="P188:P189"/>
    <mergeCell ref="Q188:Q189"/>
    <mergeCell ref="I191:I192"/>
    <mergeCell ref="J191:J192"/>
    <mergeCell ref="K191:K192"/>
    <mergeCell ref="A188:A192"/>
    <mergeCell ref="B188:B192"/>
    <mergeCell ref="C188:C192"/>
    <mergeCell ref="D188:D192"/>
    <mergeCell ref="E188:E192"/>
    <mergeCell ref="F188:F192"/>
    <mergeCell ref="T100:T101"/>
    <mergeCell ref="U100:U101"/>
    <mergeCell ref="V100:V101"/>
    <mergeCell ref="W100:W101"/>
    <mergeCell ref="L97:L98"/>
    <mergeCell ref="M97:M98"/>
    <mergeCell ref="U216:U217"/>
    <mergeCell ref="V216:V217"/>
    <mergeCell ref="W216:W217"/>
    <mergeCell ref="L213:L214"/>
    <mergeCell ref="M213:M214"/>
    <mergeCell ref="N213:N214"/>
    <mergeCell ref="O213:O214"/>
    <mergeCell ref="P213:P214"/>
    <mergeCell ref="O216:O217"/>
    <mergeCell ref="P216:P217"/>
    <mergeCell ref="Q216:Q217"/>
    <mergeCell ref="R216:R217"/>
    <mergeCell ref="S216:S217"/>
    <mergeCell ref="T216:T217"/>
    <mergeCell ref="U188:U189"/>
    <mergeCell ref="V188:V189"/>
    <mergeCell ref="W188:W189"/>
    <mergeCell ref="L191:L192"/>
    <mergeCell ref="M191:M192"/>
    <mergeCell ref="N191:N192"/>
    <mergeCell ref="O191:O192"/>
    <mergeCell ref="U191:U192"/>
    <mergeCell ref="V191:V192"/>
    <mergeCell ref="U211:U212"/>
    <mergeCell ref="V211:V212"/>
    <mergeCell ref="W211:W212"/>
    <mergeCell ref="L211:L212"/>
    <mergeCell ref="M211:M212"/>
    <mergeCell ref="N211:N212"/>
    <mergeCell ref="Q208:Q209"/>
    <mergeCell ref="T201:T202"/>
    <mergeCell ref="U201:U202"/>
    <mergeCell ref="W97:W98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W107:W108"/>
    <mergeCell ref="A107:A111"/>
    <mergeCell ref="B107:B111"/>
    <mergeCell ref="C107:C111"/>
    <mergeCell ref="D107:D111"/>
    <mergeCell ref="E107:E111"/>
    <mergeCell ref="F107:F111"/>
    <mergeCell ref="F97:F101"/>
    <mergeCell ref="I97:I98"/>
    <mergeCell ref="J97:J98"/>
    <mergeCell ref="K97:K98"/>
    <mergeCell ref="U107:U108"/>
    <mergeCell ref="V107:V108"/>
    <mergeCell ref="U97:U98"/>
    <mergeCell ref="V97:V98"/>
    <mergeCell ref="R100:R101"/>
    <mergeCell ref="S100:S101"/>
    <mergeCell ref="P97:P98"/>
    <mergeCell ref="Q97:Q98"/>
    <mergeCell ref="R97:R98"/>
    <mergeCell ref="A102:A106"/>
    <mergeCell ref="P102:P103"/>
    <mergeCell ref="T97:T98"/>
    <mergeCell ref="A97:A101"/>
    <mergeCell ref="B97:B101"/>
    <mergeCell ref="C97:C101"/>
    <mergeCell ref="D97:D101"/>
    <mergeCell ref="E97:E101"/>
    <mergeCell ref="R107:R108"/>
    <mergeCell ref="S107:S108"/>
    <mergeCell ref="T107:T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N97:N98"/>
    <mergeCell ref="O97:O98"/>
    <mergeCell ref="Q102:Q103"/>
    <mergeCell ref="R102:R103"/>
    <mergeCell ref="S102:S103"/>
    <mergeCell ref="T102:T103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V60:V61"/>
    <mergeCell ref="W60:W61"/>
    <mergeCell ref="L57:L58"/>
    <mergeCell ref="M57:M58"/>
    <mergeCell ref="N57:N58"/>
    <mergeCell ref="O57:O58"/>
    <mergeCell ref="P57:P58"/>
    <mergeCell ref="Q57:Q58"/>
    <mergeCell ref="R57:R58"/>
    <mergeCell ref="S57:S58"/>
    <mergeCell ref="P60:P61"/>
    <mergeCell ref="Q60:Q61"/>
    <mergeCell ref="R60:R61"/>
    <mergeCell ref="S60:S61"/>
    <mergeCell ref="T60:T61"/>
    <mergeCell ref="U60:U61"/>
    <mergeCell ref="U57:U58"/>
    <mergeCell ref="V57:V58"/>
    <mergeCell ref="W57:W58"/>
    <mergeCell ref="I60:I61"/>
    <mergeCell ref="J60:J61"/>
    <mergeCell ref="K60:K61"/>
    <mergeCell ref="S97:S98"/>
    <mergeCell ref="W90:W91"/>
    <mergeCell ref="L87:L88"/>
    <mergeCell ref="M87:M88"/>
    <mergeCell ref="N87:N88"/>
    <mergeCell ref="O87:O88"/>
    <mergeCell ref="P87:P88"/>
    <mergeCell ref="P90:P91"/>
    <mergeCell ref="Q90:Q91"/>
    <mergeCell ref="R90:R91"/>
    <mergeCell ref="S90:S91"/>
    <mergeCell ref="T90:T91"/>
    <mergeCell ref="U90:U91"/>
    <mergeCell ref="U70:U71"/>
    <mergeCell ref="V70:V71"/>
    <mergeCell ref="W70:W71"/>
    <mergeCell ref="L67:L68"/>
    <mergeCell ref="M67:M68"/>
    <mergeCell ref="N67:N68"/>
    <mergeCell ref="O67:O68"/>
    <mergeCell ref="P67:P68"/>
    <mergeCell ref="O70:O71"/>
    <mergeCell ref="P70:P71"/>
    <mergeCell ref="Q70:Q71"/>
    <mergeCell ref="R70:R71"/>
    <mergeCell ref="S70:S71"/>
    <mergeCell ref="T70:T71"/>
    <mergeCell ref="P75:P76"/>
    <mergeCell ref="R77:R78"/>
    <mergeCell ref="S77:S78"/>
    <mergeCell ref="T77:T78"/>
    <mergeCell ref="U77:U78"/>
    <mergeCell ref="V77:V78"/>
    <mergeCell ref="W87:W88"/>
    <mergeCell ref="I90:I91"/>
    <mergeCell ref="J90:J91"/>
    <mergeCell ref="K90:K91"/>
    <mergeCell ref="L90:L91"/>
    <mergeCell ref="M90:M91"/>
    <mergeCell ref="A57:A61"/>
    <mergeCell ref="B57:B61"/>
    <mergeCell ref="C57:C61"/>
    <mergeCell ref="D57:D61"/>
    <mergeCell ref="E57:E61"/>
    <mergeCell ref="F57:F61"/>
    <mergeCell ref="U95:U96"/>
    <mergeCell ref="V95:V96"/>
    <mergeCell ref="W95:W96"/>
    <mergeCell ref="L92:L93"/>
    <mergeCell ref="P92:P93"/>
    <mergeCell ref="Q92:Q93"/>
    <mergeCell ref="R92:R93"/>
    <mergeCell ref="S92:S93"/>
    <mergeCell ref="T92:T93"/>
    <mergeCell ref="U92:U93"/>
    <mergeCell ref="V92:V93"/>
    <mergeCell ref="W92:W93"/>
    <mergeCell ref="I95:I96"/>
    <mergeCell ref="J95:J96"/>
    <mergeCell ref="K95:K96"/>
    <mergeCell ref="L95:L96"/>
    <mergeCell ref="L60:L61"/>
    <mergeCell ref="M60:M61"/>
    <mergeCell ref="N60:N61"/>
    <mergeCell ref="O60:O61"/>
    <mergeCell ref="R87:R88"/>
    <mergeCell ref="S87:S88"/>
    <mergeCell ref="T87:T88"/>
    <mergeCell ref="J87:J88"/>
    <mergeCell ref="K87:K88"/>
    <mergeCell ref="N90:N91"/>
    <mergeCell ref="O90:O91"/>
    <mergeCell ref="A92:A96"/>
    <mergeCell ref="B92:B96"/>
    <mergeCell ref="C92:C96"/>
    <mergeCell ref="D92:D96"/>
    <mergeCell ref="E92:E96"/>
    <mergeCell ref="F92:F96"/>
    <mergeCell ref="J57:J58"/>
    <mergeCell ref="K57:K58"/>
    <mergeCell ref="U87:U88"/>
    <mergeCell ref="V87:V88"/>
    <mergeCell ref="V90:V91"/>
    <mergeCell ref="T57:T58"/>
    <mergeCell ref="F62:F66"/>
    <mergeCell ref="I62:I63"/>
    <mergeCell ref="J62:J63"/>
    <mergeCell ref="K62:K63"/>
    <mergeCell ref="K65:K66"/>
    <mergeCell ref="L65:L66"/>
    <mergeCell ref="M65:M66"/>
    <mergeCell ref="N65:N66"/>
    <mergeCell ref="O65:O66"/>
    <mergeCell ref="P65:P66"/>
    <mergeCell ref="E72:E76"/>
    <mergeCell ref="F72:F76"/>
    <mergeCell ref="I72:I73"/>
    <mergeCell ref="O231:O232"/>
    <mergeCell ref="P231:P232"/>
    <mergeCell ref="Q231:Q232"/>
    <mergeCell ref="R231:R232"/>
    <mergeCell ref="J228:J229"/>
    <mergeCell ref="K228:K229"/>
    <mergeCell ref="L228:L229"/>
    <mergeCell ref="M228:M229"/>
    <mergeCell ref="N228:N229"/>
    <mergeCell ref="I231:I232"/>
    <mergeCell ref="J231:J232"/>
    <mergeCell ref="K231:K232"/>
    <mergeCell ref="L231:L232"/>
    <mergeCell ref="M231:M232"/>
    <mergeCell ref="N231:N232"/>
    <mergeCell ref="I7:I12"/>
    <mergeCell ref="I150:I151"/>
    <mergeCell ref="I153:I154"/>
    <mergeCell ref="I223:I224"/>
    <mergeCell ref="I226:I227"/>
    <mergeCell ref="I228:I229"/>
    <mergeCell ref="I92:I93"/>
    <mergeCell ref="I87:I88"/>
    <mergeCell ref="I57:I58"/>
    <mergeCell ref="I188:I189"/>
    <mergeCell ref="O228:O229"/>
    <mergeCell ref="Q226:Q227"/>
    <mergeCell ref="R226:R227"/>
    <mergeCell ref="Q180:Q181"/>
    <mergeCell ref="R180:R181"/>
    <mergeCell ref="K226:K227"/>
    <mergeCell ref="L226:L227"/>
    <mergeCell ref="U1:W1"/>
    <mergeCell ref="U2:W2"/>
    <mergeCell ref="U3:W3"/>
    <mergeCell ref="S231:S232"/>
    <mergeCell ref="T231:T232"/>
    <mergeCell ref="U231:U232"/>
    <mergeCell ref="V231:V232"/>
    <mergeCell ref="W231:W232"/>
    <mergeCell ref="W228:W229"/>
    <mergeCell ref="Q213:Q214"/>
    <mergeCell ref="U213:U214"/>
    <mergeCell ref="V213:V214"/>
    <mergeCell ref="W213:W214"/>
    <mergeCell ref="P191:P192"/>
    <mergeCell ref="Q191:Q192"/>
    <mergeCell ref="R191:R192"/>
    <mergeCell ref="S191:S192"/>
    <mergeCell ref="T191:T192"/>
    <mergeCell ref="V226:V227"/>
    <mergeCell ref="W226:W227"/>
    <mergeCell ref="P228:P229"/>
    <mergeCell ref="Q228:Q229"/>
    <mergeCell ref="R228:R229"/>
    <mergeCell ref="S228:S229"/>
    <mergeCell ref="T228:T229"/>
    <mergeCell ref="U228:U229"/>
    <mergeCell ref="V228:V229"/>
    <mergeCell ref="U150:U151"/>
    <mergeCell ref="V150:V151"/>
    <mergeCell ref="W150:W151"/>
    <mergeCell ref="U153:U154"/>
    <mergeCell ref="V223:V224"/>
    <mergeCell ref="S226:S227"/>
    <mergeCell ref="T226:T227"/>
    <mergeCell ref="U226:U227"/>
    <mergeCell ref="S160:S161"/>
    <mergeCell ref="T160:T161"/>
    <mergeCell ref="M170:M171"/>
    <mergeCell ref="N170:N171"/>
    <mergeCell ref="O170:O171"/>
    <mergeCell ref="P170:P171"/>
    <mergeCell ref="Q170:Q171"/>
    <mergeCell ref="O163:O164"/>
    <mergeCell ref="P163:P164"/>
    <mergeCell ref="Q163:Q164"/>
    <mergeCell ref="P150:P151"/>
    <mergeCell ref="Q150:Q151"/>
    <mergeCell ref="J213:J214"/>
    <mergeCell ref="K213:K214"/>
    <mergeCell ref="Q160:Q161"/>
    <mergeCell ref="R160:R161"/>
    <mergeCell ref="J188:J189"/>
    <mergeCell ref="K188:K189"/>
    <mergeCell ref="O155:O156"/>
    <mergeCell ref="P155:P156"/>
    <mergeCell ref="J150:J151"/>
    <mergeCell ref="K150:K151"/>
    <mergeCell ref="L150:L151"/>
    <mergeCell ref="M150:M151"/>
    <mergeCell ref="N150:N151"/>
    <mergeCell ref="O150:O151"/>
    <mergeCell ref="R188:R189"/>
    <mergeCell ref="S188:S189"/>
    <mergeCell ref="T188:T189"/>
    <mergeCell ref="K216:K217"/>
    <mergeCell ref="R208:R209"/>
    <mergeCell ref="S208:S209"/>
    <mergeCell ref="T208:T209"/>
    <mergeCell ref="R213:R214"/>
    <mergeCell ref="S213:S214"/>
    <mergeCell ref="T213:T214"/>
    <mergeCell ref="L216:L217"/>
    <mergeCell ref="M216:M217"/>
    <mergeCell ref="N216:N217"/>
    <mergeCell ref="D213:D217"/>
    <mergeCell ref="E213:E217"/>
    <mergeCell ref="F213:F217"/>
    <mergeCell ref="I213:I214"/>
    <mergeCell ref="I216:I217"/>
    <mergeCell ref="J216:J217"/>
    <mergeCell ref="L208:L209"/>
    <mergeCell ref="M208:M209"/>
    <mergeCell ref="N208:N209"/>
    <mergeCell ref="O208:O209"/>
    <mergeCell ref="P208:P209"/>
    <mergeCell ref="O211:O212"/>
    <mergeCell ref="P211:P212"/>
    <mergeCell ref="Q211:Q212"/>
    <mergeCell ref="R211:R212"/>
    <mergeCell ref="S211:S212"/>
    <mergeCell ref="T211:T212"/>
    <mergeCell ref="I211:I212"/>
    <mergeCell ref="J211:J212"/>
    <mergeCell ref="K211:K212"/>
    <mergeCell ref="A213:A217"/>
    <mergeCell ref="B213:B217"/>
    <mergeCell ref="C213:C217"/>
    <mergeCell ref="P153:P154"/>
    <mergeCell ref="Q153:Q154"/>
    <mergeCell ref="A228:F232"/>
    <mergeCell ref="J223:J224"/>
    <mergeCell ref="K223:K224"/>
    <mergeCell ref="L223:L224"/>
    <mergeCell ref="M223:M224"/>
    <mergeCell ref="N223:N224"/>
    <mergeCell ref="O223:O224"/>
    <mergeCell ref="J226:J227"/>
    <mergeCell ref="L11:L12"/>
    <mergeCell ref="M11:M12"/>
    <mergeCell ref="M127:M128"/>
    <mergeCell ref="N127:N128"/>
    <mergeCell ref="O127:O128"/>
    <mergeCell ref="P127:P128"/>
    <mergeCell ref="M92:M93"/>
    <mergeCell ref="N92:N93"/>
    <mergeCell ref="O92:O93"/>
    <mergeCell ref="P95:P96"/>
    <mergeCell ref="O11:O12"/>
    <mergeCell ref="P11:P12"/>
    <mergeCell ref="J9:J12"/>
    <mergeCell ref="K9:M10"/>
    <mergeCell ref="N9:N12"/>
    <mergeCell ref="O9:W9"/>
    <mergeCell ref="O10:Q10"/>
    <mergeCell ref="R10:T10"/>
    <mergeCell ref="U10:W10"/>
    <mergeCell ref="E112:E116"/>
    <mergeCell ref="F112:F116"/>
    <mergeCell ref="K11:K12"/>
    <mergeCell ref="U11:U12"/>
    <mergeCell ref="V11:V12"/>
    <mergeCell ref="W11:W12"/>
    <mergeCell ref="Q11:Q12"/>
    <mergeCell ref="R11:R12"/>
    <mergeCell ref="S11:S12"/>
    <mergeCell ref="T11:T12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J7:W8"/>
    <mergeCell ref="M95:M96"/>
    <mergeCell ref="N95:N96"/>
    <mergeCell ref="O95:O96"/>
    <mergeCell ref="A87:A91"/>
    <mergeCell ref="B87:B91"/>
    <mergeCell ref="C87:C91"/>
    <mergeCell ref="D87:D91"/>
    <mergeCell ref="E87:E91"/>
    <mergeCell ref="F87:F91"/>
    <mergeCell ref="J92:J93"/>
    <mergeCell ref="K92:K93"/>
    <mergeCell ref="Q87:Q88"/>
    <mergeCell ref="I67:I68"/>
    <mergeCell ref="J67:J68"/>
    <mergeCell ref="K67:K68"/>
    <mergeCell ref="U67:U68"/>
    <mergeCell ref="V67:V68"/>
    <mergeCell ref="W67:W68"/>
    <mergeCell ref="A67:A71"/>
    <mergeCell ref="B67:B71"/>
    <mergeCell ref="C67:C71"/>
    <mergeCell ref="D67:D71"/>
    <mergeCell ref="E67:E71"/>
    <mergeCell ref="F67:F71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I112:I113"/>
    <mergeCell ref="J112:J113"/>
    <mergeCell ref="K112:K113"/>
    <mergeCell ref="U112:U113"/>
    <mergeCell ref="V112:V113"/>
    <mergeCell ref="W112:W113"/>
    <mergeCell ref="A112:A116"/>
    <mergeCell ref="B112:B116"/>
    <mergeCell ref="C112:C116"/>
    <mergeCell ref="D112:D116"/>
    <mergeCell ref="U208:U209"/>
    <mergeCell ref="V208:V209"/>
    <mergeCell ref="W208:W209"/>
    <mergeCell ref="U130:U131"/>
    <mergeCell ref="V130:V131"/>
    <mergeCell ref="W130:W131"/>
    <mergeCell ref="L127:L128"/>
    <mergeCell ref="A208:A212"/>
    <mergeCell ref="B208:B212"/>
    <mergeCell ref="C208:C212"/>
    <mergeCell ref="D208:D212"/>
    <mergeCell ref="E208:E212"/>
    <mergeCell ref="F208:F212"/>
    <mergeCell ref="O130:O131"/>
    <mergeCell ref="P130:P131"/>
    <mergeCell ref="Q130:Q131"/>
    <mergeCell ref="R130:R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I127:I128"/>
    <mergeCell ref="J127:J128"/>
    <mergeCell ref="K127:K128"/>
    <mergeCell ref="U127:U128"/>
    <mergeCell ref="S180:S181"/>
    <mergeCell ref="T180:T181"/>
    <mergeCell ref="A149:V149"/>
    <mergeCell ref="T127:T128"/>
    <mergeCell ref="A127:A131"/>
    <mergeCell ref="B127:B131"/>
    <mergeCell ref="C127:C131"/>
    <mergeCell ref="D127:D131"/>
    <mergeCell ref="E127:E131"/>
    <mergeCell ref="F127:F131"/>
    <mergeCell ref="U20:U21"/>
    <mergeCell ref="V20:V21"/>
    <mergeCell ref="W20:W21"/>
    <mergeCell ref="L17:L18"/>
    <mergeCell ref="M17:M18"/>
    <mergeCell ref="N17:N18"/>
    <mergeCell ref="O17:O18"/>
    <mergeCell ref="P17:P18"/>
    <mergeCell ref="Q17:Q18"/>
    <mergeCell ref="T17:T18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I17:I18"/>
    <mergeCell ref="J17:J18"/>
    <mergeCell ref="I70:I71"/>
    <mergeCell ref="W17:W18"/>
    <mergeCell ref="S25:S26"/>
    <mergeCell ref="T25:T26"/>
    <mergeCell ref="U25:U26"/>
    <mergeCell ref="V25:V26"/>
    <mergeCell ref="W25:W26"/>
    <mergeCell ref="L22:L23"/>
    <mergeCell ref="M22:M23"/>
    <mergeCell ref="N22:N23"/>
    <mergeCell ref="O22:O23"/>
    <mergeCell ref="P22:P23"/>
    <mergeCell ref="I25:I26"/>
    <mergeCell ref="J25:J26"/>
    <mergeCell ref="K25:K26"/>
    <mergeCell ref="L25:L26"/>
    <mergeCell ref="M25:M26"/>
    <mergeCell ref="N25:N26"/>
    <mergeCell ref="I22:I23"/>
    <mergeCell ref="J22:J23"/>
    <mergeCell ref="K22:K23"/>
    <mergeCell ref="U22:U23"/>
    <mergeCell ref="V22:V23"/>
    <mergeCell ref="W22:W23"/>
    <mergeCell ref="Q22:Q23"/>
    <mergeCell ref="R22:R23"/>
    <mergeCell ref="S22:S23"/>
    <mergeCell ref="T22:T23"/>
    <mergeCell ref="O25:O26"/>
    <mergeCell ref="P25:P26"/>
    <mergeCell ref="Q25:Q26"/>
    <mergeCell ref="R25:R26"/>
    <mergeCell ref="R17:R18"/>
    <mergeCell ref="A27:A31"/>
    <mergeCell ref="B27:B31"/>
    <mergeCell ref="C27:C31"/>
    <mergeCell ref="D27:D31"/>
    <mergeCell ref="E27:E31"/>
    <mergeCell ref="F27:F31"/>
    <mergeCell ref="I27:I28"/>
    <mergeCell ref="L27:L28"/>
    <mergeCell ref="M27:M28"/>
    <mergeCell ref="N27:N28"/>
    <mergeCell ref="O27:O28"/>
    <mergeCell ref="P27:P28"/>
    <mergeCell ref="Q27:Q28"/>
    <mergeCell ref="R30:R31"/>
    <mergeCell ref="S30:S31"/>
    <mergeCell ref="T30:T31"/>
    <mergeCell ref="V17:V18"/>
    <mergeCell ref="S17:S18"/>
    <mergeCell ref="A17:A21"/>
    <mergeCell ref="B17:B21"/>
    <mergeCell ref="C17:C21"/>
    <mergeCell ref="D17:D21"/>
    <mergeCell ref="E17:E21"/>
    <mergeCell ref="F17:F21"/>
    <mergeCell ref="U30:U31"/>
    <mergeCell ref="V30:V31"/>
    <mergeCell ref="W30:W31"/>
    <mergeCell ref="W27:W28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T112:T113"/>
    <mergeCell ref="Q112:Q113"/>
    <mergeCell ref="R67:R68"/>
    <mergeCell ref="S67:S68"/>
    <mergeCell ref="T67:T68"/>
    <mergeCell ref="Q67:Q68"/>
    <mergeCell ref="Q95:Q96"/>
    <mergeCell ref="R95:R96"/>
    <mergeCell ref="S95:S96"/>
    <mergeCell ref="T95:T96"/>
    <mergeCell ref="V27:V28"/>
    <mergeCell ref="R27:R28"/>
    <mergeCell ref="S27:S28"/>
    <mergeCell ref="T27:T28"/>
    <mergeCell ref="J70:J71"/>
    <mergeCell ref="K70:K71"/>
    <mergeCell ref="L70:L71"/>
    <mergeCell ref="M70:M71"/>
    <mergeCell ref="N70:N71"/>
    <mergeCell ref="L153:L154"/>
    <mergeCell ref="M153:M154"/>
    <mergeCell ref="N153:N154"/>
    <mergeCell ref="R112:R113"/>
    <mergeCell ref="S112:S113"/>
    <mergeCell ref="N198:N199"/>
    <mergeCell ref="O198:O199"/>
    <mergeCell ref="P198:P199"/>
    <mergeCell ref="Q198:Q199"/>
    <mergeCell ref="R198:R199"/>
    <mergeCell ref="S198:S199"/>
    <mergeCell ref="F198:F202"/>
    <mergeCell ref="I198:I199"/>
    <mergeCell ref="J198:J199"/>
    <mergeCell ref="K198:K199"/>
    <mergeCell ref="L198:L199"/>
    <mergeCell ref="M198:M199"/>
    <mergeCell ref="S201:S202"/>
    <mergeCell ref="S127:S128"/>
    <mergeCell ref="A185:W185"/>
    <mergeCell ref="A186:W186"/>
    <mergeCell ref="A187:V187"/>
    <mergeCell ref="A155:A159"/>
    <mergeCell ref="B155:B159"/>
    <mergeCell ref="C155:C159"/>
    <mergeCell ref="D155:D159"/>
    <mergeCell ref="E155:E159"/>
    <mergeCell ref="F155:F159"/>
    <mergeCell ref="T142:T143"/>
    <mergeCell ref="I142:I143"/>
    <mergeCell ref="J142:J143"/>
    <mergeCell ref="K142:K143"/>
    <mergeCell ref="C198:C202"/>
    <mergeCell ref="D198:D202"/>
    <mergeCell ref="E198:E202"/>
    <mergeCell ref="M201:M202"/>
    <mergeCell ref="N201:N202"/>
    <mergeCell ref="O201:O202"/>
    <mergeCell ref="P201:P202"/>
    <mergeCell ref="Q201:Q202"/>
    <mergeCell ref="R201:R202"/>
    <mergeCell ref="P223:P224"/>
    <mergeCell ref="A223:F227"/>
    <mergeCell ref="T198:T199"/>
    <mergeCell ref="U198:U199"/>
    <mergeCell ref="V198:V199"/>
    <mergeCell ref="W198:W199"/>
    <mergeCell ref="I201:I202"/>
    <mergeCell ref="J201:J202"/>
    <mergeCell ref="K201:K202"/>
    <mergeCell ref="L201:L202"/>
    <mergeCell ref="P226:P227"/>
    <mergeCell ref="O226:O227"/>
    <mergeCell ref="N226:N227"/>
    <mergeCell ref="M226:M227"/>
    <mergeCell ref="W223:W224"/>
    <mergeCell ref="U223:U224"/>
    <mergeCell ref="T223:T224"/>
    <mergeCell ref="S223:S224"/>
    <mergeCell ref="R223:R224"/>
    <mergeCell ref="Q223:Q224"/>
    <mergeCell ref="I208:I209"/>
    <mergeCell ref="J208:J209"/>
    <mergeCell ref="K208:K209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FD68-F43E-4FE5-BC18-27078AB8B22C}">
  <dimension ref="A1:X91"/>
  <sheetViews>
    <sheetView view="pageBreakPreview" topLeftCell="E1" zoomScaleNormal="100" zoomScaleSheetLayoutView="100" workbookViewId="0">
      <selection activeCell="A82" sqref="A82:F86"/>
    </sheetView>
  </sheetViews>
  <sheetFormatPr defaultRowHeight="15"/>
  <cols>
    <col min="1" max="1" width="5.375" style="362" customWidth="1"/>
    <col min="2" max="2" width="13.125" style="362" customWidth="1"/>
    <col min="3" max="3" width="43.875" style="362" customWidth="1"/>
    <col min="4" max="4" width="11.625" style="362" customWidth="1"/>
    <col min="5" max="5" width="10.375" style="362" customWidth="1"/>
    <col min="6" max="6" width="11" style="362" customWidth="1"/>
    <col min="7" max="8" width="12.125" style="362" customWidth="1"/>
    <col min="9" max="9" width="4" style="362" customWidth="1"/>
    <col min="10" max="10" width="12.875" style="362" customWidth="1"/>
    <col min="11" max="12" width="12.125" style="362" customWidth="1"/>
    <col min="13" max="13" width="11.375" style="362" customWidth="1"/>
    <col min="14" max="15" width="11.875" style="362" customWidth="1"/>
    <col min="16" max="16" width="11.75" style="362" customWidth="1"/>
    <col min="17" max="17" width="11.375" style="362" customWidth="1"/>
    <col min="18" max="18" width="11.875" style="362" customWidth="1"/>
    <col min="19" max="19" width="11.375" style="362" customWidth="1"/>
    <col min="20" max="20" width="10.375" style="362" customWidth="1"/>
    <col min="21" max="21" width="12.875" style="362" customWidth="1"/>
    <col min="22" max="22" width="10.875" style="362" customWidth="1"/>
    <col min="23" max="23" width="10.75" style="362" customWidth="1"/>
    <col min="24" max="257" width="9" style="362"/>
    <col min="258" max="258" width="5.375" style="362" customWidth="1"/>
    <col min="259" max="259" width="13.125" style="362" customWidth="1"/>
    <col min="260" max="260" width="43.875" style="362" customWidth="1"/>
    <col min="261" max="261" width="11.625" style="362" customWidth="1"/>
    <col min="262" max="262" width="10.375" style="362" customWidth="1"/>
    <col min="263" max="263" width="11" style="362" customWidth="1"/>
    <col min="264" max="265" width="12.125" style="362" customWidth="1"/>
    <col min="266" max="266" width="12.875" style="362" customWidth="1"/>
    <col min="267" max="268" width="12.125" style="362" customWidth="1"/>
    <col min="269" max="269" width="11.375" style="362" customWidth="1"/>
    <col min="270" max="271" width="11.875" style="362" customWidth="1"/>
    <col min="272" max="272" width="11.75" style="362" customWidth="1"/>
    <col min="273" max="273" width="11.375" style="362" customWidth="1"/>
    <col min="274" max="274" width="11.875" style="362" customWidth="1"/>
    <col min="275" max="275" width="11.375" style="362" customWidth="1"/>
    <col min="276" max="276" width="10.375" style="362" customWidth="1"/>
    <col min="277" max="277" width="12.875" style="362" customWidth="1"/>
    <col min="278" max="278" width="11.75" style="362" customWidth="1"/>
    <col min="279" max="279" width="11" style="362" customWidth="1"/>
    <col min="280" max="513" width="9" style="362"/>
    <col min="514" max="514" width="5.375" style="362" customWidth="1"/>
    <col min="515" max="515" width="13.125" style="362" customWidth="1"/>
    <col min="516" max="516" width="43.875" style="362" customWidth="1"/>
    <col min="517" max="517" width="11.625" style="362" customWidth="1"/>
    <col min="518" max="518" width="10.375" style="362" customWidth="1"/>
    <col min="519" max="519" width="11" style="362" customWidth="1"/>
    <col min="520" max="521" width="12.125" style="362" customWidth="1"/>
    <col min="522" max="522" width="12.875" style="362" customWidth="1"/>
    <col min="523" max="524" width="12.125" style="362" customWidth="1"/>
    <col min="525" max="525" width="11.375" style="362" customWidth="1"/>
    <col min="526" max="527" width="11.875" style="362" customWidth="1"/>
    <col min="528" max="528" width="11.75" style="362" customWidth="1"/>
    <col min="529" max="529" width="11.375" style="362" customWidth="1"/>
    <col min="530" max="530" width="11.875" style="362" customWidth="1"/>
    <col min="531" max="531" width="11.375" style="362" customWidth="1"/>
    <col min="532" max="532" width="10.375" style="362" customWidth="1"/>
    <col min="533" max="533" width="12.875" style="362" customWidth="1"/>
    <col min="534" max="534" width="11.75" style="362" customWidth="1"/>
    <col min="535" max="535" width="11" style="362" customWidth="1"/>
    <col min="536" max="769" width="9" style="362"/>
    <col min="770" max="770" width="5.375" style="362" customWidth="1"/>
    <col min="771" max="771" width="13.125" style="362" customWidth="1"/>
    <col min="772" max="772" width="43.875" style="362" customWidth="1"/>
    <col min="773" max="773" width="11.625" style="362" customWidth="1"/>
    <col min="774" max="774" width="10.375" style="362" customWidth="1"/>
    <col min="775" max="775" width="11" style="362" customWidth="1"/>
    <col min="776" max="777" width="12.125" style="362" customWidth="1"/>
    <col min="778" max="778" width="12.875" style="362" customWidth="1"/>
    <col min="779" max="780" width="12.125" style="362" customWidth="1"/>
    <col min="781" max="781" width="11.375" style="362" customWidth="1"/>
    <col min="782" max="783" width="11.875" style="362" customWidth="1"/>
    <col min="784" max="784" width="11.75" style="362" customWidth="1"/>
    <col min="785" max="785" width="11.375" style="362" customWidth="1"/>
    <col min="786" max="786" width="11.875" style="362" customWidth="1"/>
    <col min="787" max="787" width="11.375" style="362" customWidth="1"/>
    <col min="788" max="788" width="10.375" style="362" customWidth="1"/>
    <col min="789" max="789" width="12.875" style="362" customWidth="1"/>
    <col min="790" max="790" width="11.75" style="362" customWidth="1"/>
    <col min="791" max="791" width="11" style="362" customWidth="1"/>
    <col min="792" max="1025" width="9" style="362"/>
    <col min="1026" max="1026" width="5.375" style="362" customWidth="1"/>
    <col min="1027" max="1027" width="13.125" style="362" customWidth="1"/>
    <col min="1028" max="1028" width="43.875" style="362" customWidth="1"/>
    <col min="1029" max="1029" width="11.625" style="362" customWidth="1"/>
    <col min="1030" max="1030" width="10.375" style="362" customWidth="1"/>
    <col min="1031" max="1031" width="11" style="362" customWidth="1"/>
    <col min="1032" max="1033" width="12.125" style="362" customWidth="1"/>
    <col min="1034" max="1034" width="12.875" style="362" customWidth="1"/>
    <col min="1035" max="1036" width="12.125" style="362" customWidth="1"/>
    <col min="1037" max="1037" width="11.375" style="362" customWidth="1"/>
    <col min="1038" max="1039" width="11.875" style="362" customWidth="1"/>
    <col min="1040" max="1040" width="11.75" style="362" customWidth="1"/>
    <col min="1041" max="1041" width="11.375" style="362" customWidth="1"/>
    <col min="1042" max="1042" width="11.875" style="362" customWidth="1"/>
    <col min="1043" max="1043" width="11.375" style="362" customWidth="1"/>
    <col min="1044" max="1044" width="10.375" style="362" customWidth="1"/>
    <col min="1045" max="1045" width="12.875" style="362" customWidth="1"/>
    <col min="1046" max="1046" width="11.75" style="362" customWidth="1"/>
    <col min="1047" max="1047" width="11" style="362" customWidth="1"/>
    <col min="1048" max="1281" width="9" style="362"/>
    <col min="1282" max="1282" width="5.375" style="362" customWidth="1"/>
    <col min="1283" max="1283" width="13.125" style="362" customWidth="1"/>
    <col min="1284" max="1284" width="43.875" style="362" customWidth="1"/>
    <col min="1285" max="1285" width="11.625" style="362" customWidth="1"/>
    <col min="1286" max="1286" width="10.375" style="362" customWidth="1"/>
    <col min="1287" max="1287" width="11" style="362" customWidth="1"/>
    <col min="1288" max="1289" width="12.125" style="362" customWidth="1"/>
    <col min="1290" max="1290" width="12.875" style="362" customWidth="1"/>
    <col min="1291" max="1292" width="12.125" style="362" customWidth="1"/>
    <col min="1293" max="1293" width="11.375" style="362" customWidth="1"/>
    <col min="1294" max="1295" width="11.875" style="362" customWidth="1"/>
    <col min="1296" max="1296" width="11.75" style="362" customWidth="1"/>
    <col min="1297" max="1297" width="11.375" style="362" customWidth="1"/>
    <col min="1298" max="1298" width="11.875" style="362" customWidth="1"/>
    <col min="1299" max="1299" width="11.375" style="362" customWidth="1"/>
    <col min="1300" max="1300" width="10.375" style="362" customWidth="1"/>
    <col min="1301" max="1301" width="12.875" style="362" customWidth="1"/>
    <col min="1302" max="1302" width="11.75" style="362" customWidth="1"/>
    <col min="1303" max="1303" width="11" style="362" customWidth="1"/>
    <col min="1304" max="1537" width="9" style="362"/>
    <col min="1538" max="1538" width="5.375" style="362" customWidth="1"/>
    <col min="1539" max="1539" width="13.125" style="362" customWidth="1"/>
    <col min="1540" max="1540" width="43.875" style="362" customWidth="1"/>
    <col min="1541" max="1541" width="11.625" style="362" customWidth="1"/>
    <col min="1542" max="1542" width="10.375" style="362" customWidth="1"/>
    <col min="1543" max="1543" width="11" style="362" customWidth="1"/>
    <col min="1544" max="1545" width="12.125" style="362" customWidth="1"/>
    <col min="1546" max="1546" width="12.875" style="362" customWidth="1"/>
    <col min="1547" max="1548" width="12.125" style="362" customWidth="1"/>
    <col min="1549" max="1549" width="11.375" style="362" customWidth="1"/>
    <col min="1550" max="1551" width="11.875" style="362" customWidth="1"/>
    <col min="1552" max="1552" width="11.75" style="362" customWidth="1"/>
    <col min="1553" max="1553" width="11.375" style="362" customWidth="1"/>
    <col min="1554" max="1554" width="11.875" style="362" customWidth="1"/>
    <col min="1555" max="1555" width="11.375" style="362" customWidth="1"/>
    <col min="1556" max="1556" width="10.375" style="362" customWidth="1"/>
    <col min="1557" max="1557" width="12.875" style="362" customWidth="1"/>
    <col min="1558" max="1558" width="11.75" style="362" customWidth="1"/>
    <col min="1559" max="1559" width="11" style="362" customWidth="1"/>
    <col min="1560" max="1793" width="9" style="362"/>
    <col min="1794" max="1794" width="5.375" style="362" customWidth="1"/>
    <col min="1795" max="1795" width="13.125" style="362" customWidth="1"/>
    <col min="1796" max="1796" width="43.875" style="362" customWidth="1"/>
    <col min="1797" max="1797" width="11.625" style="362" customWidth="1"/>
    <col min="1798" max="1798" width="10.375" style="362" customWidth="1"/>
    <col min="1799" max="1799" width="11" style="362" customWidth="1"/>
    <col min="1800" max="1801" width="12.125" style="362" customWidth="1"/>
    <col min="1802" max="1802" width="12.875" style="362" customWidth="1"/>
    <col min="1803" max="1804" width="12.125" style="362" customWidth="1"/>
    <col min="1805" max="1805" width="11.375" style="362" customWidth="1"/>
    <col min="1806" max="1807" width="11.875" style="362" customWidth="1"/>
    <col min="1808" max="1808" width="11.75" style="362" customWidth="1"/>
    <col min="1809" max="1809" width="11.375" style="362" customWidth="1"/>
    <col min="1810" max="1810" width="11.875" style="362" customWidth="1"/>
    <col min="1811" max="1811" width="11.375" style="362" customWidth="1"/>
    <col min="1812" max="1812" width="10.375" style="362" customWidth="1"/>
    <col min="1813" max="1813" width="12.875" style="362" customWidth="1"/>
    <col min="1814" max="1814" width="11.75" style="362" customWidth="1"/>
    <col min="1815" max="1815" width="11" style="362" customWidth="1"/>
    <col min="1816" max="2049" width="9" style="362"/>
    <col min="2050" max="2050" width="5.375" style="362" customWidth="1"/>
    <col min="2051" max="2051" width="13.125" style="362" customWidth="1"/>
    <col min="2052" max="2052" width="43.875" style="362" customWidth="1"/>
    <col min="2053" max="2053" width="11.625" style="362" customWidth="1"/>
    <col min="2054" max="2054" width="10.375" style="362" customWidth="1"/>
    <col min="2055" max="2055" width="11" style="362" customWidth="1"/>
    <col min="2056" max="2057" width="12.125" style="362" customWidth="1"/>
    <col min="2058" max="2058" width="12.875" style="362" customWidth="1"/>
    <col min="2059" max="2060" width="12.125" style="362" customWidth="1"/>
    <col min="2061" max="2061" width="11.375" style="362" customWidth="1"/>
    <col min="2062" max="2063" width="11.875" style="362" customWidth="1"/>
    <col min="2064" max="2064" width="11.75" style="362" customWidth="1"/>
    <col min="2065" max="2065" width="11.375" style="362" customWidth="1"/>
    <col min="2066" max="2066" width="11.875" style="362" customWidth="1"/>
    <col min="2067" max="2067" width="11.375" style="362" customWidth="1"/>
    <col min="2068" max="2068" width="10.375" style="362" customWidth="1"/>
    <col min="2069" max="2069" width="12.875" style="362" customWidth="1"/>
    <col min="2070" max="2070" width="11.75" style="362" customWidth="1"/>
    <col min="2071" max="2071" width="11" style="362" customWidth="1"/>
    <col min="2072" max="2305" width="9" style="362"/>
    <col min="2306" max="2306" width="5.375" style="362" customWidth="1"/>
    <col min="2307" max="2307" width="13.125" style="362" customWidth="1"/>
    <col min="2308" max="2308" width="43.875" style="362" customWidth="1"/>
    <col min="2309" max="2309" width="11.625" style="362" customWidth="1"/>
    <col min="2310" max="2310" width="10.375" style="362" customWidth="1"/>
    <col min="2311" max="2311" width="11" style="362" customWidth="1"/>
    <col min="2312" max="2313" width="12.125" style="362" customWidth="1"/>
    <col min="2314" max="2314" width="12.875" style="362" customWidth="1"/>
    <col min="2315" max="2316" width="12.125" style="362" customWidth="1"/>
    <col min="2317" max="2317" width="11.375" style="362" customWidth="1"/>
    <col min="2318" max="2319" width="11.875" style="362" customWidth="1"/>
    <col min="2320" max="2320" width="11.75" style="362" customWidth="1"/>
    <col min="2321" max="2321" width="11.375" style="362" customWidth="1"/>
    <col min="2322" max="2322" width="11.875" style="362" customWidth="1"/>
    <col min="2323" max="2323" width="11.375" style="362" customWidth="1"/>
    <col min="2324" max="2324" width="10.375" style="362" customWidth="1"/>
    <col min="2325" max="2325" width="12.875" style="362" customWidth="1"/>
    <col min="2326" max="2326" width="11.75" style="362" customWidth="1"/>
    <col min="2327" max="2327" width="11" style="362" customWidth="1"/>
    <col min="2328" max="2561" width="9" style="362"/>
    <col min="2562" max="2562" width="5.375" style="362" customWidth="1"/>
    <col min="2563" max="2563" width="13.125" style="362" customWidth="1"/>
    <col min="2564" max="2564" width="43.875" style="362" customWidth="1"/>
    <col min="2565" max="2565" width="11.625" style="362" customWidth="1"/>
    <col min="2566" max="2566" width="10.375" style="362" customWidth="1"/>
    <col min="2567" max="2567" width="11" style="362" customWidth="1"/>
    <col min="2568" max="2569" width="12.125" style="362" customWidth="1"/>
    <col min="2570" max="2570" width="12.875" style="362" customWidth="1"/>
    <col min="2571" max="2572" width="12.125" style="362" customWidth="1"/>
    <col min="2573" max="2573" width="11.375" style="362" customWidth="1"/>
    <col min="2574" max="2575" width="11.875" style="362" customWidth="1"/>
    <col min="2576" max="2576" width="11.75" style="362" customWidth="1"/>
    <col min="2577" max="2577" width="11.375" style="362" customWidth="1"/>
    <col min="2578" max="2578" width="11.875" style="362" customWidth="1"/>
    <col min="2579" max="2579" width="11.375" style="362" customWidth="1"/>
    <col min="2580" max="2580" width="10.375" style="362" customWidth="1"/>
    <col min="2581" max="2581" width="12.875" style="362" customWidth="1"/>
    <col min="2582" max="2582" width="11.75" style="362" customWidth="1"/>
    <col min="2583" max="2583" width="11" style="362" customWidth="1"/>
    <col min="2584" max="2817" width="9" style="362"/>
    <col min="2818" max="2818" width="5.375" style="362" customWidth="1"/>
    <col min="2819" max="2819" width="13.125" style="362" customWidth="1"/>
    <col min="2820" max="2820" width="43.875" style="362" customWidth="1"/>
    <col min="2821" max="2821" width="11.625" style="362" customWidth="1"/>
    <col min="2822" max="2822" width="10.375" style="362" customWidth="1"/>
    <col min="2823" max="2823" width="11" style="362" customWidth="1"/>
    <col min="2824" max="2825" width="12.125" style="362" customWidth="1"/>
    <col min="2826" max="2826" width="12.875" style="362" customWidth="1"/>
    <col min="2827" max="2828" width="12.125" style="362" customWidth="1"/>
    <col min="2829" max="2829" width="11.375" style="362" customWidth="1"/>
    <col min="2830" max="2831" width="11.875" style="362" customWidth="1"/>
    <col min="2832" max="2832" width="11.75" style="362" customWidth="1"/>
    <col min="2833" max="2833" width="11.375" style="362" customWidth="1"/>
    <col min="2834" max="2834" width="11.875" style="362" customWidth="1"/>
    <col min="2835" max="2835" width="11.375" style="362" customWidth="1"/>
    <col min="2836" max="2836" width="10.375" style="362" customWidth="1"/>
    <col min="2837" max="2837" width="12.875" style="362" customWidth="1"/>
    <col min="2838" max="2838" width="11.75" style="362" customWidth="1"/>
    <col min="2839" max="2839" width="11" style="362" customWidth="1"/>
    <col min="2840" max="3073" width="9" style="362"/>
    <col min="3074" max="3074" width="5.375" style="362" customWidth="1"/>
    <col min="3075" max="3075" width="13.125" style="362" customWidth="1"/>
    <col min="3076" max="3076" width="43.875" style="362" customWidth="1"/>
    <col min="3077" max="3077" width="11.625" style="362" customWidth="1"/>
    <col min="3078" max="3078" width="10.375" style="362" customWidth="1"/>
    <col min="3079" max="3079" width="11" style="362" customWidth="1"/>
    <col min="3080" max="3081" width="12.125" style="362" customWidth="1"/>
    <col min="3082" max="3082" width="12.875" style="362" customWidth="1"/>
    <col min="3083" max="3084" width="12.125" style="362" customWidth="1"/>
    <col min="3085" max="3085" width="11.375" style="362" customWidth="1"/>
    <col min="3086" max="3087" width="11.875" style="362" customWidth="1"/>
    <col min="3088" max="3088" width="11.75" style="362" customWidth="1"/>
    <col min="3089" max="3089" width="11.375" style="362" customWidth="1"/>
    <col min="3090" max="3090" width="11.875" style="362" customWidth="1"/>
    <col min="3091" max="3091" width="11.375" style="362" customWidth="1"/>
    <col min="3092" max="3092" width="10.375" style="362" customWidth="1"/>
    <col min="3093" max="3093" width="12.875" style="362" customWidth="1"/>
    <col min="3094" max="3094" width="11.75" style="362" customWidth="1"/>
    <col min="3095" max="3095" width="11" style="362" customWidth="1"/>
    <col min="3096" max="3329" width="9" style="362"/>
    <col min="3330" max="3330" width="5.375" style="362" customWidth="1"/>
    <col min="3331" max="3331" width="13.125" style="362" customWidth="1"/>
    <col min="3332" max="3332" width="43.875" style="362" customWidth="1"/>
    <col min="3333" max="3333" width="11.625" style="362" customWidth="1"/>
    <col min="3334" max="3334" width="10.375" style="362" customWidth="1"/>
    <col min="3335" max="3335" width="11" style="362" customWidth="1"/>
    <col min="3336" max="3337" width="12.125" style="362" customWidth="1"/>
    <col min="3338" max="3338" width="12.875" style="362" customWidth="1"/>
    <col min="3339" max="3340" width="12.125" style="362" customWidth="1"/>
    <col min="3341" max="3341" width="11.375" style="362" customWidth="1"/>
    <col min="3342" max="3343" width="11.875" style="362" customWidth="1"/>
    <col min="3344" max="3344" width="11.75" style="362" customWidth="1"/>
    <col min="3345" max="3345" width="11.375" style="362" customWidth="1"/>
    <col min="3346" max="3346" width="11.875" style="362" customWidth="1"/>
    <col min="3347" max="3347" width="11.375" style="362" customWidth="1"/>
    <col min="3348" max="3348" width="10.375" style="362" customWidth="1"/>
    <col min="3349" max="3349" width="12.875" style="362" customWidth="1"/>
    <col min="3350" max="3350" width="11.75" style="362" customWidth="1"/>
    <col min="3351" max="3351" width="11" style="362" customWidth="1"/>
    <col min="3352" max="3585" width="9" style="362"/>
    <col min="3586" max="3586" width="5.375" style="362" customWidth="1"/>
    <col min="3587" max="3587" width="13.125" style="362" customWidth="1"/>
    <col min="3588" max="3588" width="43.875" style="362" customWidth="1"/>
    <col min="3589" max="3589" width="11.625" style="362" customWidth="1"/>
    <col min="3590" max="3590" width="10.375" style="362" customWidth="1"/>
    <col min="3591" max="3591" width="11" style="362" customWidth="1"/>
    <col min="3592" max="3593" width="12.125" style="362" customWidth="1"/>
    <col min="3594" max="3594" width="12.875" style="362" customWidth="1"/>
    <col min="3595" max="3596" width="12.125" style="362" customWidth="1"/>
    <col min="3597" max="3597" width="11.375" style="362" customWidth="1"/>
    <col min="3598" max="3599" width="11.875" style="362" customWidth="1"/>
    <col min="3600" max="3600" width="11.75" style="362" customWidth="1"/>
    <col min="3601" max="3601" width="11.375" style="362" customWidth="1"/>
    <col min="3602" max="3602" width="11.875" style="362" customWidth="1"/>
    <col min="3603" max="3603" width="11.375" style="362" customWidth="1"/>
    <col min="3604" max="3604" width="10.375" style="362" customWidth="1"/>
    <col min="3605" max="3605" width="12.875" style="362" customWidth="1"/>
    <col min="3606" max="3606" width="11.75" style="362" customWidth="1"/>
    <col min="3607" max="3607" width="11" style="362" customWidth="1"/>
    <col min="3608" max="3841" width="9" style="362"/>
    <col min="3842" max="3842" width="5.375" style="362" customWidth="1"/>
    <col min="3843" max="3843" width="13.125" style="362" customWidth="1"/>
    <col min="3844" max="3844" width="43.875" style="362" customWidth="1"/>
    <col min="3845" max="3845" width="11.625" style="362" customWidth="1"/>
    <col min="3846" max="3846" width="10.375" style="362" customWidth="1"/>
    <col min="3847" max="3847" width="11" style="362" customWidth="1"/>
    <col min="3848" max="3849" width="12.125" style="362" customWidth="1"/>
    <col min="3850" max="3850" width="12.875" style="362" customWidth="1"/>
    <col min="3851" max="3852" width="12.125" style="362" customWidth="1"/>
    <col min="3853" max="3853" width="11.375" style="362" customWidth="1"/>
    <col min="3854" max="3855" width="11.875" style="362" customWidth="1"/>
    <col min="3856" max="3856" width="11.75" style="362" customWidth="1"/>
    <col min="3857" max="3857" width="11.375" style="362" customWidth="1"/>
    <col min="3858" max="3858" width="11.875" style="362" customWidth="1"/>
    <col min="3859" max="3859" width="11.375" style="362" customWidth="1"/>
    <col min="3860" max="3860" width="10.375" style="362" customWidth="1"/>
    <col min="3861" max="3861" width="12.875" style="362" customWidth="1"/>
    <col min="3862" max="3862" width="11.75" style="362" customWidth="1"/>
    <col min="3863" max="3863" width="11" style="362" customWidth="1"/>
    <col min="3864" max="4097" width="9" style="362"/>
    <col min="4098" max="4098" width="5.375" style="362" customWidth="1"/>
    <col min="4099" max="4099" width="13.125" style="362" customWidth="1"/>
    <col min="4100" max="4100" width="43.875" style="362" customWidth="1"/>
    <col min="4101" max="4101" width="11.625" style="362" customWidth="1"/>
    <col min="4102" max="4102" width="10.375" style="362" customWidth="1"/>
    <col min="4103" max="4103" width="11" style="362" customWidth="1"/>
    <col min="4104" max="4105" width="12.125" style="362" customWidth="1"/>
    <col min="4106" max="4106" width="12.875" style="362" customWidth="1"/>
    <col min="4107" max="4108" width="12.125" style="362" customWidth="1"/>
    <col min="4109" max="4109" width="11.375" style="362" customWidth="1"/>
    <col min="4110" max="4111" width="11.875" style="362" customWidth="1"/>
    <col min="4112" max="4112" width="11.75" style="362" customWidth="1"/>
    <col min="4113" max="4113" width="11.375" style="362" customWidth="1"/>
    <col min="4114" max="4114" width="11.875" style="362" customWidth="1"/>
    <col min="4115" max="4115" width="11.375" style="362" customWidth="1"/>
    <col min="4116" max="4116" width="10.375" style="362" customWidth="1"/>
    <col min="4117" max="4117" width="12.875" style="362" customWidth="1"/>
    <col min="4118" max="4118" width="11.75" style="362" customWidth="1"/>
    <col min="4119" max="4119" width="11" style="362" customWidth="1"/>
    <col min="4120" max="4353" width="9" style="362"/>
    <col min="4354" max="4354" width="5.375" style="362" customWidth="1"/>
    <col min="4355" max="4355" width="13.125" style="362" customWidth="1"/>
    <col min="4356" max="4356" width="43.875" style="362" customWidth="1"/>
    <col min="4357" max="4357" width="11.625" style="362" customWidth="1"/>
    <col min="4358" max="4358" width="10.375" style="362" customWidth="1"/>
    <col min="4359" max="4359" width="11" style="362" customWidth="1"/>
    <col min="4360" max="4361" width="12.125" style="362" customWidth="1"/>
    <col min="4362" max="4362" width="12.875" style="362" customWidth="1"/>
    <col min="4363" max="4364" width="12.125" style="362" customWidth="1"/>
    <col min="4365" max="4365" width="11.375" style="362" customWidth="1"/>
    <col min="4366" max="4367" width="11.875" style="362" customWidth="1"/>
    <col min="4368" max="4368" width="11.75" style="362" customWidth="1"/>
    <col min="4369" max="4369" width="11.375" style="362" customWidth="1"/>
    <col min="4370" max="4370" width="11.875" style="362" customWidth="1"/>
    <col min="4371" max="4371" width="11.375" style="362" customWidth="1"/>
    <col min="4372" max="4372" width="10.375" style="362" customWidth="1"/>
    <col min="4373" max="4373" width="12.875" style="362" customWidth="1"/>
    <col min="4374" max="4374" width="11.75" style="362" customWidth="1"/>
    <col min="4375" max="4375" width="11" style="362" customWidth="1"/>
    <col min="4376" max="4609" width="9" style="362"/>
    <col min="4610" max="4610" width="5.375" style="362" customWidth="1"/>
    <col min="4611" max="4611" width="13.125" style="362" customWidth="1"/>
    <col min="4612" max="4612" width="43.875" style="362" customWidth="1"/>
    <col min="4613" max="4613" width="11.625" style="362" customWidth="1"/>
    <col min="4614" max="4614" width="10.375" style="362" customWidth="1"/>
    <col min="4615" max="4615" width="11" style="362" customWidth="1"/>
    <col min="4616" max="4617" width="12.125" style="362" customWidth="1"/>
    <col min="4618" max="4618" width="12.875" style="362" customWidth="1"/>
    <col min="4619" max="4620" width="12.125" style="362" customWidth="1"/>
    <col min="4621" max="4621" width="11.375" style="362" customWidth="1"/>
    <col min="4622" max="4623" width="11.875" style="362" customWidth="1"/>
    <col min="4624" max="4624" width="11.75" style="362" customWidth="1"/>
    <col min="4625" max="4625" width="11.375" style="362" customWidth="1"/>
    <col min="4626" max="4626" width="11.875" style="362" customWidth="1"/>
    <col min="4627" max="4627" width="11.375" style="362" customWidth="1"/>
    <col min="4628" max="4628" width="10.375" style="362" customWidth="1"/>
    <col min="4629" max="4629" width="12.875" style="362" customWidth="1"/>
    <col min="4630" max="4630" width="11.75" style="362" customWidth="1"/>
    <col min="4631" max="4631" width="11" style="362" customWidth="1"/>
    <col min="4632" max="4865" width="9" style="362"/>
    <col min="4866" max="4866" width="5.375" style="362" customWidth="1"/>
    <col min="4867" max="4867" width="13.125" style="362" customWidth="1"/>
    <col min="4868" max="4868" width="43.875" style="362" customWidth="1"/>
    <col min="4869" max="4869" width="11.625" style="362" customWidth="1"/>
    <col min="4870" max="4870" width="10.375" style="362" customWidth="1"/>
    <col min="4871" max="4871" width="11" style="362" customWidth="1"/>
    <col min="4872" max="4873" width="12.125" style="362" customWidth="1"/>
    <col min="4874" max="4874" width="12.875" style="362" customWidth="1"/>
    <col min="4875" max="4876" width="12.125" style="362" customWidth="1"/>
    <col min="4877" max="4877" width="11.375" style="362" customWidth="1"/>
    <col min="4878" max="4879" width="11.875" style="362" customWidth="1"/>
    <col min="4880" max="4880" width="11.75" style="362" customWidth="1"/>
    <col min="4881" max="4881" width="11.375" style="362" customWidth="1"/>
    <col min="4882" max="4882" width="11.875" style="362" customWidth="1"/>
    <col min="4883" max="4883" width="11.375" style="362" customWidth="1"/>
    <col min="4884" max="4884" width="10.375" style="362" customWidth="1"/>
    <col min="4885" max="4885" width="12.875" style="362" customWidth="1"/>
    <col min="4886" max="4886" width="11.75" style="362" customWidth="1"/>
    <col min="4887" max="4887" width="11" style="362" customWidth="1"/>
    <col min="4888" max="5121" width="9" style="362"/>
    <col min="5122" max="5122" width="5.375" style="362" customWidth="1"/>
    <col min="5123" max="5123" width="13.125" style="362" customWidth="1"/>
    <col min="5124" max="5124" width="43.875" style="362" customWidth="1"/>
    <col min="5125" max="5125" width="11.625" style="362" customWidth="1"/>
    <col min="5126" max="5126" width="10.375" style="362" customWidth="1"/>
    <col min="5127" max="5127" width="11" style="362" customWidth="1"/>
    <col min="5128" max="5129" width="12.125" style="362" customWidth="1"/>
    <col min="5130" max="5130" width="12.875" style="362" customWidth="1"/>
    <col min="5131" max="5132" width="12.125" style="362" customWidth="1"/>
    <col min="5133" max="5133" width="11.375" style="362" customWidth="1"/>
    <col min="5134" max="5135" width="11.875" style="362" customWidth="1"/>
    <col min="5136" max="5136" width="11.75" style="362" customWidth="1"/>
    <col min="5137" max="5137" width="11.375" style="362" customWidth="1"/>
    <col min="5138" max="5138" width="11.875" style="362" customWidth="1"/>
    <col min="5139" max="5139" width="11.375" style="362" customWidth="1"/>
    <col min="5140" max="5140" width="10.375" style="362" customWidth="1"/>
    <col min="5141" max="5141" width="12.875" style="362" customWidth="1"/>
    <col min="5142" max="5142" width="11.75" style="362" customWidth="1"/>
    <col min="5143" max="5143" width="11" style="362" customWidth="1"/>
    <col min="5144" max="5377" width="9" style="362"/>
    <col min="5378" max="5378" width="5.375" style="362" customWidth="1"/>
    <col min="5379" max="5379" width="13.125" style="362" customWidth="1"/>
    <col min="5380" max="5380" width="43.875" style="362" customWidth="1"/>
    <col min="5381" max="5381" width="11.625" style="362" customWidth="1"/>
    <col min="5382" max="5382" width="10.375" style="362" customWidth="1"/>
    <col min="5383" max="5383" width="11" style="362" customWidth="1"/>
    <col min="5384" max="5385" width="12.125" style="362" customWidth="1"/>
    <col min="5386" max="5386" width="12.875" style="362" customWidth="1"/>
    <col min="5387" max="5388" width="12.125" style="362" customWidth="1"/>
    <col min="5389" max="5389" width="11.375" style="362" customWidth="1"/>
    <col min="5390" max="5391" width="11.875" style="362" customWidth="1"/>
    <col min="5392" max="5392" width="11.75" style="362" customWidth="1"/>
    <col min="5393" max="5393" width="11.375" style="362" customWidth="1"/>
    <col min="5394" max="5394" width="11.875" style="362" customWidth="1"/>
    <col min="5395" max="5395" width="11.375" style="362" customWidth="1"/>
    <col min="5396" max="5396" width="10.375" style="362" customWidth="1"/>
    <col min="5397" max="5397" width="12.875" style="362" customWidth="1"/>
    <col min="5398" max="5398" width="11.75" style="362" customWidth="1"/>
    <col min="5399" max="5399" width="11" style="362" customWidth="1"/>
    <col min="5400" max="5633" width="9" style="362"/>
    <col min="5634" max="5634" width="5.375" style="362" customWidth="1"/>
    <col min="5635" max="5635" width="13.125" style="362" customWidth="1"/>
    <col min="5636" max="5636" width="43.875" style="362" customWidth="1"/>
    <col min="5637" max="5637" width="11.625" style="362" customWidth="1"/>
    <col min="5638" max="5638" width="10.375" style="362" customWidth="1"/>
    <col min="5639" max="5639" width="11" style="362" customWidth="1"/>
    <col min="5640" max="5641" width="12.125" style="362" customWidth="1"/>
    <col min="5642" max="5642" width="12.875" style="362" customWidth="1"/>
    <col min="5643" max="5644" width="12.125" style="362" customWidth="1"/>
    <col min="5645" max="5645" width="11.375" style="362" customWidth="1"/>
    <col min="5646" max="5647" width="11.875" style="362" customWidth="1"/>
    <col min="5648" max="5648" width="11.75" style="362" customWidth="1"/>
    <col min="5649" max="5649" width="11.375" style="362" customWidth="1"/>
    <col min="5650" max="5650" width="11.875" style="362" customWidth="1"/>
    <col min="5651" max="5651" width="11.375" style="362" customWidth="1"/>
    <col min="5652" max="5652" width="10.375" style="362" customWidth="1"/>
    <col min="5653" max="5653" width="12.875" style="362" customWidth="1"/>
    <col min="5654" max="5654" width="11.75" style="362" customWidth="1"/>
    <col min="5655" max="5655" width="11" style="362" customWidth="1"/>
    <col min="5656" max="5889" width="9" style="362"/>
    <col min="5890" max="5890" width="5.375" style="362" customWidth="1"/>
    <col min="5891" max="5891" width="13.125" style="362" customWidth="1"/>
    <col min="5892" max="5892" width="43.875" style="362" customWidth="1"/>
    <col min="5893" max="5893" width="11.625" style="362" customWidth="1"/>
    <col min="5894" max="5894" width="10.375" style="362" customWidth="1"/>
    <col min="5895" max="5895" width="11" style="362" customWidth="1"/>
    <col min="5896" max="5897" width="12.125" style="362" customWidth="1"/>
    <col min="5898" max="5898" width="12.875" style="362" customWidth="1"/>
    <col min="5899" max="5900" width="12.125" style="362" customWidth="1"/>
    <col min="5901" max="5901" width="11.375" style="362" customWidth="1"/>
    <col min="5902" max="5903" width="11.875" style="362" customWidth="1"/>
    <col min="5904" max="5904" width="11.75" style="362" customWidth="1"/>
    <col min="5905" max="5905" width="11.375" style="362" customWidth="1"/>
    <col min="5906" max="5906" width="11.875" style="362" customWidth="1"/>
    <col min="5907" max="5907" width="11.375" style="362" customWidth="1"/>
    <col min="5908" max="5908" width="10.375" style="362" customWidth="1"/>
    <col min="5909" max="5909" width="12.875" style="362" customWidth="1"/>
    <col min="5910" max="5910" width="11.75" style="362" customWidth="1"/>
    <col min="5911" max="5911" width="11" style="362" customWidth="1"/>
    <col min="5912" max="6145" width="9" style="362"/>
    <col min="6146" max="6146" width="5.375" style="362" customWidth="1"/>
    <col min="6147" max="6147" width="13.125" style="362" customWidth="1"/>
    <col min="6148" max="6148" width="43.875" style="362" customWidth="1"/>
    <col min="6149" max="6149" width="11.625" style="362" customWidth="1"/>
    <col min="6150" max="6150" width="10.375" style="362" customWidth="1"/>
    <col min="6151" max="6151" width="11" style="362" customWidth="1"/>
    <col min="6152" max="6153" width="12.125" style="362" customWidth="1"/>
    <col min="6154" max="6154" width="12.875" style="362" customWidth="1"/>
    <col min="6155" max="6156" width="12.125" style="362" customWidth="1"/>
    <col min="6157" max="6157" width="11.375" style="362" customWidth="1"/>
    <col min="6158" max="6159" width="11.875" style="362" customWidth="1"/>
    <col min="6160" max="6160" width="11.75" style="362" customWidth="1"/>
    <col min="6161" max="6161" width="11.375" style="362" customWidth="1"/>
    <col min="6162" max="6162" width="11.875" style="362" customWidth="1"/>
    <col min="6163" max="6163" width="11.375" style="362" customWidth="1"/>
    <col min="6164" max="6164" width="10.375" style="362" customWidth="1"/>
    <col min="6165" max="6165" width="12.875" style="362" customWidth="1"/>
    <col min="6166" max="6166" width="11.75" style="362" customWidth="1"/>
    <col min="6167" max="6167" width="11" style="362" customWidth="1"/>
    <col min="6168" max="6401" width="9" style="362"/>
    <col min="6402" max="6402" width="5.375" style="362" customWidth="1"/>
    <col min="6403" max="6403" width="13.125" style="362" customWidth="1"/>
    <col min="6404" max="6404" width="43.875" style="362" customWidth="1"/>
    <col min="6405" max="6405" width="11.625" style="362" customWidth="1"/>
    <col min="6406" max="6406" width="10.375" style="362" customWidth="1"/>
    <col min="6407" max="6407" width="11" style="362" customWidth="1"/>
    <col min="6408" max="6409" width="12.125" style="362" customWidth="1"/>
    <col min="6410" max="6410" width="12.875" style="362" customWidth="1"/>
    <col min="6411" max="6412" width="12.125" style="362" customWidth="1"/>
    <col min="6413" max="6413" width="11.375" style="362" customWidth="1"/>
    <col min="6414" max="6415" width="11.875" style="362" customWidth="1"/>
    <col min="6416" max="6416" width="11.75" style="362" customWidth="1"/>
    <col min="6417" max="6417" width="11.375" style="362" customWidth="1"/>
    <col min="6418" max="6418" width="11.875" style="362" customWidth="1"/>
    <col min="6419" max="6419" width="11.375" style="362" customWidth="1"/>
    <col min="6420" max="6420" width="10.375" style="362" customWidth="1"/>
    <col min="6421" max="6421" width="12.875" style="362" customWidth="1"/>
    <col min="6422" max="6422" width="11.75" style="362" customWidth="1"/>
    <col min="6423" max="6423" width="11" style="362" customWidth="1"/>
    <col min="6424" max="6657" width="9" style="362"/>
    <col min="6658" max="6658" width="5.375" style="362" customWidth="1"/>
    <col min="6659" max="6659" width="13.125" style="362" customWidth="1"/>
    <col min="6660" max="6660" width="43.875" style="362" customWidth="1"/>
    <col min="6661" max="6661" width="11.625" style="362" customWidth="1"/>
    <col min="6662" max="6662" width="10.375" style="362" customWidth="1"/>
    <col min="6663" max="6663" width="11" style="362" customWidth="1"/>
    <col min="6664" max="6665" width="12.125" style="362" customWidth="1"/>
    <col min="6666" max="6666" width="12.875" style="362" customWidth="1"/>
    <col min="6667" max="6668" width="12.125" style="362" customWidth="1"/>
    <col min="6669" max="6669" width="11.375" style="362" customWidth="1"/>
    <col min="6670" max="6671" width="11.875" style="362" customWidth="1"/>
    <col min="6672" max="6672" width="11.75" style="362" customWidth="1"/>
    <col min="6673" max="6673" width="11.375" style="362" customWidth="1"/>
    <col min="6674" max="6674" width="11.875" style="362" customWidth="1"/>
    <col min="6675" max="6675" width="11.375" style="362" customWidth="1"/>
    <col min="6676" max="6676" width="10.375" style="362" customWidth="1"/>
    <col min="6677" max="6677" width="12.875" style="362" customWidth="1"/>
    <col min="6678" max="6678" width="11.75" style="362" customWidth="1"/>
    <col min="6679" max="6679" width="11" style="362" customWidth="1"/>
    <col min="6680" max="6913" width="9" style="362"/>
    <col min="6914" max="6914" width="5.375" style="362" customWidth="1"/>
    <col min="6915" max="6915" width="13.125" style="362" customWidth="1"/>
    <col min="6916" max="6916" width="43.875" style="362" customWidth="1"/>
    <col min="6917" max="6917" width="11.625" style="362" customWidth="1"/>
    <col min="6918" max="6918" width="10.375" style="362" customWidth="1"/>
    <col min="6919" max="6919" width="11" style="362" customWidth="1"/>
    <col min="6920" max="6921" width="12.125" style="362" customWidth="1"/>
    <col min="6922" max="6922" width="12.875" style="362" customWidth="1"/>
    <col min="6923" max="6924" width="12.125" style="362" customWidth="1"/>
    <col min="6925" max="6925" width="11.375" style="362" customWidth="1"/>
    <col min="6926" max="6927" width="11.875" style="362" customWidth="1"/>
    <col min="6928" max="6928" width="11.75" style="362" customWidth="1"/>
    <col min="6929" max="6929" width="11.375" style="362" customWidth="1"/>
    <col min="6930" max="6930" width="11.875" style="362" customWidth="1"/>
    <col min="6931" max="6931" width="11.375" style="362" customWidth="1"/>
    <col min="6932" max="6932" width="10.375" style="362" customWidth="1"/>
    <col min="6933" max="6933" width="12.875" style="362" customWidth="1"/>
    <col min="6934" max="6934" width="11.75" style="362" customWidth="1"/>
    <col min="6935" max="6935" width="11" style="362" customWidth="1"/>
    <col min="6936" max="7169" width="9" style="362"/>
    <col min="7170" max="7170" width="5.375" style="362" customWidth="1"/>
    <col min="7171" max="7171" width="13.125" style="362" customWidth="1"/>
    <col min="7172" max="7172" width="43.875" style="362" customWidth="1"/>
    <col min="7173" max="7173" width="11.625" style="362" customWidth="1"/>
    <col min="7174" max="7174" width="10.375" style="362" customWidth="1"/>
    <col min="7175" max="7175" width="11" style="362" customWidth="1"/>
    <col min="7176" max="7177" width="12.125" style="362" customWidth="1"/>
    <col min="7178" max="7178" width="12.875" style="362" customWidth="1"/>
    <col min="7179" max="7180" width="12.125" style="362" customWidth="1"/>
    <col min="7181" max="7181" width="11.375" style="362" customWidth="1"/>
    <col min="7182" max="7183" width="11.875" style="362" customWidth="1"/>
    <col min="7184" max="7184" width="11.75" style="362" customWidth="1"/>
    <col min="7185" max="7185" width="11.375" style="362" customWidth="1"/>
    <col min="7186" max="7186" width="11.875" style="362" customWidth="1"/>
    <col min="7187" max="7187" width="11.375" style="362" customWidth="1"/>
    <col min="7188" max="7188" width="10.375" style="362" customWidth="1"/>
    <col min="7189" max="7189" width="12.875" style="362" customWidth="1"/>
    <col min="7190" max="7190" width="11.75" style="362" customWidth="1"/>
    <col min="7191" max="7191" width="11" style="362" customWidth="1"/>
    <col min="7192" max="7425" width="9" style="362"/>
    <col min="7426" max="7426" width="5.375" style="362" customWidth="1"/>
    <col min="7427" max="7427" width="13.125" style="362" customWidth="1"/>
    <col min="7428" max="7428" width="43.875" style="362" customWidth="1"/>
    <col min="7429" max="7429" width="11.625" style="362" customWidth="1"/>
    <col min="7430" max="7430" width="10.375" style="362" customWidth="1"/>
    <col min="7431" max="7431" width="11" style="362" customWidth="1"/>
    <col min="7432" max="7433" width="12.125" style="362" customWidth="1"/>
    <col min="7434" max="7434" width="12.875" style="362" customWidth="1"/>
    <col min="7435" max="7436" width="12.125" style="362" customWidth="1"/>
    <col min="7437" max="7437" width="11.375" style="362" customWidth="1"/>
    <col min="7438" max="7439" width="11.875" style="362" customWidth="1"/>
    <col min="7440" max="7440" width="11.75" style="362" customWidth="1"/>
    <col min="7441" max="7441" width="11.375" style="362" customWidth="1"/>
    <col min="7442" max="7442" width="11.875" style="362" customWidth="1"/>
    <col min="7443" max="7443" width="11.375" style="362" customWidth="1"/>
    <col min="7444" max="7444" width="10.375" style="362" customWidth="1"/>
    <col min="7445" max="7445" width="12.875" style="362" customWidth="1"/>
    <col min="7446" max="7446" width="11.75" style="362" customWidth="1"/>
    <col min="7447" max="7447" width="11" style="362" customWidth="1"/>
    <col min="7448" max="7681" width="9" style="362"/>
    <col min="7682" max="7682" width="5.375" style="362" customWidth="1"/>
    <col min="7683" max="7683" width="13.125" style="362" customWidth="1"/>
    <col min="7684" max="7684" width="43.875" style="362" customWidth="1"/>
    <col min="7685" max="7685" width="11.625" style="362" customWidth="1"/>
    <col min="7686" max="7686" width="10.375" style="362" customWidth="1"/>
    <col min="7687" max="7687" width="11" style="362" customWidth="1"/>
    <col min="7688" max="7689" width="12.125" style="362" customWidth="1"/>
    <col min="7690" max="7690" width="12.875" style="362" customWidth="1"/>
    <col min="7691" max="7692" width="12.125" style="362" customWidth="1"/>
    <col min="7693" max="7693" width="11.375" style="362" customWidth="1"/>
    <col min="7694" max="7695" width="11.875" style="362" customWidth="1"/>
    <col min="7696" max="7696" width="11.75" style="362" customWidth="1"/>
    <col min="7697" max="7697" width="11.375" style="362" customWidth="1"/>
    <col min="7698" max="7698" width="11.875" style="362" customWidth="1"/>
    <col min="7699" max="7699" width="11.375" style="362" customWidth="1"/>
    <col min="7700" max="7700" width="10.375" style="362" customWidth="1"/>
    <col min="7701" max="7701" width="12.875" style="362" customWidth="1"/>
    <col min="7702" max="7702" width="11.75" style="362" customWidth="1"/>
    <col min="7703" max="7703" width="11" style="362" customWidth="1"/>
    <col min="7704" max="7937" width="9" style="362"/>
    <col min="7938" max="7938" width="5.375" style="362" customWidth="1"/>
    <col min="7939" max="7939" width="13.125" style="362" customWidth="1"/>
    <col min="7940" max="7940" width="43.875" style="362" customWidth="1"/>
    <col min="7941" max="7941" width="11.625" style="362" customWidth="1"/>
    <col min="7942" max="7942" width="10.375" style="362" customWidth="1"/>
    <col min="7943" max="7943" width="11" style="362" customWidth="1"/>
    <col min="7944" max="7945" width="12.125" style="362" customWidth="1"/>
    <col min="7946" max="7946" width="12.875" style="362" customWidth="1"/>
    <col min="7947" max="7948" width="12.125" style="362" customWidth="1"/>
    <col min="7949" max="7949" width="11.375" style="362" customWidth="1"/>
    <col min="7950" max="7951" width="11.875" style="362" customWidth="1"/>
    <col min="7952" max="7952" width="11.75" style="362" customWidth="1"/>
    <col min="7953" max="7953" width="11.375" style="362" customWidth="1"/>
    <col min="7954" max="7954" width="11.875" style="362" customWidth="1"/>
    <col min="7955" max="7955" width="11.375" style="362" customWidth="1"/>
    <col min="7956" max="7956" width="10.375" style="362" customWidth="1"/>
    <col min="7957" max="7957" width="12.875" style="362" customWidth="1"/>
    <col min="7958" max="7958" width="11.75" style="362" customWidth="1"/>
    <col min="7959" max="7959" width="11" style="362" customWidth="1"/>
    <col min="7960" max="8193" width="9" style="362"/>
    <col min="8194" max="8194" width="5.375" style="362" customWidth="1"/>
    <col min="8195" max="8195" width="13.125" style="362" customWidth="1"/>
    <col min="8196" max="8196" width="43.875" style="362" customWidth="1"/>
    <col min="8197" max="8197" width="11.625" style="362" customWidth="1"/>
    <col min="8198" max="8198" width="10.375" style="362" customWidth="1"/>
    <col min="8199" max="8199" width="11" style="362" customWidth="1"/>
    <col min="8200" max="8201" width="12.125" style="362" customWidth="1"/>
    <col min="8202" max="8202" width="12.875" style="362" customWidth="1"/>
    <col min="8203" max="8204" width="12.125" style="362" customWidth="1"/>
    <col min="8205" max="8205" width="11.375" style="362" customWidth="1"/>
    <col min="8206" max="8207" width="11.875" style="362" customWidth="1"/>
    <col min="8208" max="8208" width="11.75" style="362" customWidth="1"/>
    <col min="8209" max="8209" width="11.375" style="362" customWidth="1"/>
    <col min="8210" max="8210" width="11.875" style="362" customWidth="1"/>
    <col min="8211" max="8211" width="11.375" style="362" customWidth="1"/>
    <col min="8212" max="8212" width="10.375" style="362" customWidth="1"/>
    <col min="8213" max="8213" width="12.875" style="362" customWidth="1"/>
    <col min="8214" max="8214" width="11.75" style="362" customWidth="1"/>
    <col min="8215" max="8215" width="11" style="362" customWidth="1"/>
    <col min="8216" max="8449" width="9" style="362"/>
    <col min="8450" max="8450" width="5.375" style="362" customWidth="1"/>
    <col min="8451" max="8451" width="13.125" style="362" customWidth="1"/>
    <col min="8452" max="8452" width="43.875" style="362" customWidth="1"/>
    <col min="8453" max="8453" width="11.625" style="362" customWidth="1"/>
    <col min="8454" max="8454" width="10.375" style="362" customWidth="1"/>
    <col min="8455" max="8455" width="11" style="362" customWidth="1"/>
    <col min="8456" max="8457" width="12.125" style="362" customWidth="1"/>
    <col min="8458" max="8458" width="12.875" style="362" customWidth="1"/>
    <col min="8459" max="8460" width="12.125" style="362" customWidth="1"/>
    <col min="8461" max="8461" width="11.375" style="362" customWidth="1"/>
    <col min="8462" max="8463" width="11.875" style="362" customWidth="1"/>
    <col min="8464" max="8464" width="11.75" style="362" customWidth="1"/>
    <col min="8465" max="8465" width="11.375" style="362" customWidth="1"/>
    <col min="8466" max="8466" width="11.875" style="362" customWidth="1"/>
    <col min="8467" max="8467" width="11.375" style="362" customWidth="1"/>
    <col min="8468" max="8468" width="10.375" style="362" customWidth="1"/>
    <col min="8469" max="8469" width="12.875" style="362" customWidth="1"/>
    <col min="8470" max="8470" width="11.75" style="362" customWidth="1"/>
    <col min="8471" max="8471" width="11" style="362" customWidth="1"/>
    <col min="8472" max="8705" width="9" style="362"/>
    <col min="8706" max="8706" width="5.375" style="362" customWidth="1"/>
    <col min="8707" max="8707" width="13.125" style="362" customWidth="1"/>
    <col min="8708" max="8708" width="43.875" style="362" customWidth="1"/>
    <col min="8709" max="8709" width="11.625" style="362" customWidth="1"/>
    <col min="8710" max="8710" width="10.375" style="362" customWidth="1"/>
    <col min="8711" max="8711" width="11" style="362" customWidth="1"/>
    <col min="8712" max="8713" width="12.125" style="362" customWidth="1"/>
    <col min="8714" max="8714" width="12.875" style="362" customWidth="1"/>
    <col min="8715" max="8716" width="12.125" style="362" customWidth="1"/>
    <col min="8717" max="8717" width="11.375" style="362" customWidth="1"/>
    <col min="8718" max="8719" width="11.875" style="362" customWidth="1"/>
    <col min="8720" max="8720" width="11.75" style="362" customWidth="1"/>
    <col min="8721" max="8721" width="11.375" style="362" customWidth="1"/>
    <col min="8722" max="8722" width="11.875" style="362" customWidth="1"/>
    <col min="8723" max="8723" width="11.375" style="362" customWidth="1"/>
    <col min="8724" max="8724" width="10.375" style="362" customWidth="1"/>
    <col min="8725" max="8725" width="12.875" style="362" customWidth="1"/>
    <col min="8726" max="8726" width="11.75" style="362" customWidth="1"/>
    <col min="8727" max="8727" width="11" style="362" customWidth="1"/>
    <col min="8728" max="8961" width="9" style="362"/>
    <col min="8962" max="8962" width="5.375" style="362" customWidth="1"/>
    <col min="8963" max="8963" width="13.125" style="362" customWidth="1"/>
    <col min="8964" max="8964" width="43.875" style="362" customWidth="1"/>
    <col min="8965" max="8965" width="11.625" style="362" customWidth="1"/>
    <col min="8966" max="8966" width="10.375" style="362" customWidth="1"/>
    <col min="8967" max="8967" width="11" style="362" customWidth="1"/>
    <col min="8968" max="8969" width="12.125" style="362" customWidth="1"/>
    <col min="8970" max="8970" width="12.875" style="362" customWidth="1"/>
    <col min="8971" max="8972" width="12.125" style="362" customWidth="1"/>
    <col min="8973" max="8973" width="11.375" style="362" customWidth="1"/>
    <col min="8974" max="8975" width="11.875" style="362" customWidth="1"/>
    <col min="8976" max="8976" width="11.75" style="362" customWidth="1"/>
    <col min="8977" max="8977" width="11.375" style="362" customWidth="1"/>
    <col min="8978" max="8978" width="11.875" style="362" customWidth="1"/>
    <col min="8979" max="8979" width="11.375" style="362" customWidth="1"/>
    <col min="8980" max="8980" width="10.375" style="362" customWidth="1"/>
    <col min="8981" max="8981" width="12.875" style="362" customWidth="1"/>
    <col min="8982" max="8982" width="11.75" style="362" customWidth="1"/>
    <col min="8983" max="8983" width="11" style="362" customWidth="1"/>
    <col min="8984" max="9217" width="9" style="362"/>
    <col min="9218" max="9218" width="5.375" style="362" customWidth="1"/>
    <col min="9219" max="9219" width="13.125" style="362" customWidth="1"/>
    <col min="9220" max="9220" width="43.875" style="362" customWidth="1"/>
    <col min="9221" max="9221" width="11.625" style="362" customWidth="1"/>
    <col min="9222" max="9222" width="10.375" style="362" customWidth="1"/>
    <col min="9223" max="9223" width="11" style="362" customWidth="1"/>
    <col min="9224" max="9225" width="12.125" style="362" customWidth="1"/>
    <col min="9226" max="9226" width="12.875" style="362" customWidth="1"/>
    <col min="9227" max="9228" width="12.125" style="362" customWidth="1"/>
    <col min="9229" max="9229" width="11.375" style="362" customWidth="1"/>
    <col min="9230" max="9231" width="11.875" style="362" customWidth="1"/>
    <col min="9232" max="9232" width="11.75" style="362" customWidth="1"/>
    <col min="9233" max="9233" width="11.375" style="362" customWidth="1"/>
    <col min="9234" max="9234" width="11.875" style="362" customWidth="1"/>
    <col min="9235" max="9235" width="11.375" style="362" customWidth="1"/>
    <col min="9236" max="9236" width="10.375" style="362" customWidth="1"/>
    <col min="9237" max="9237" width="12.875" style="362" customWidth="1"/>
    <col min="9238" max="9238" width="11.75" style="362" customWidth="1"/>
    <col min="9239" max="9239" width="11" style="362" customWidth="1"/>
    <col min="9240" max="9473" width="9" style="362"/>
    <col min="9474" max="9474" width="5.375" style="362" customWidth="1"/>
    <col min="9475" max="9475" width="13.125" style="362" customWidth="1"/>
    <col min="9476" max="9476" width="43.875" style="362" customWidth="1"/>
    <col min="9477" max="9477" width="11.625" style="362" customWidth="1"/>
    <col min="9478" max="9478" width="10.375" style="362" customWidth="1"/>
    <col min="9479" max="9479" width="11" style="362" customWidth="1"/>
    <col min="9480" max="9481" width="12.125" style="362" customWidth="1"/>
    <col min="9482" max="9482" width="12.875" style="362" customWidth="1"/>
    <col min="9483" max="9484" width="12.125" style="362" customWidth="1"/>
    <col min="9485" max="9485" width="11.375" style="362" customWidth="1"/>
    <col min="9486" max="9487" width="11.875" style="362" customWidth="1"/>
    <col min="9488" max="9488" width="11.75" style="362" customWidth="1"/>
    <col min="9489" max="9489" width="11.375" style="362" customWidth="1"/>
    <col min="9490" max="9490" width="11.875" style="362" customWidth="1"/>
    <col min="9491" max="9491" width="11.375" style="362" customWidth="1"/>
    <col min="9492" max="9492" width="10.375" style="362" customWidth="1"/>
    <col min="9493" max="9493" width="12.875" style="362" customWidth="1"/>
    <col min="9494" max="9494" width="11.75" style="362" customWidth="1"/>
    <col min="9495" max="9495" width="11" style="362" customWidth="1"/>
    <col min="9496" max="9729" width="9" style="362"/>
    <col min="9730" max="9730" width="5.375" style="362" customWidth="1"/>
    <col min="9731" max="9731" width="13.125" style="362" customWidth="1"/>
    <col min="9732" max="9732" width="43.875" style="362" customWidth="1"/>
    <col min="9733" max="9733" width="11.625" style="362" customWidth="1"/>
    <col min="9734" max="9734" width="10.375" style="362" customWidth="1"/>
    <col min="9735" max="9735" width="11" style="362" customWidth="1"/>
    <col min="9736" max="9737" width="12.125" style="362" customWidth="1"/>
    <col min="9738" max="9738" width="12.875" style="362" customWidth="1"/>
    <col min="9739" max="9740" width="12.125" style="362" customWidth="1"/>
    <col min="9741" max="9741" width="11.375" style="362" customWidth="1"/>
    <col min="9742" max="9743" width="11.875" style="362" customWidth="1"/>
    <col min="9744" max="9744" width="11.75" style="362" customWidth="1"/>
    <col min="9745" max="9745" width="11.375" style="362" customWidth="1"/>
    <col min="9746" max="9746" width="11.875" style="362" customWidth="1"/>
    <col min="9747" max="9747" width="11.375" style="362" customWidth="1"/>
    <col min="9748" max="9748" width="10.375" style="362" customWidth="1"/>
    <col min="9749" max="9749" width="12.875" style="362" customWidth="1"/>
    <col min="9750" max="9750" width="11.75" style="362" customWidth="1"/>
    <col min="9751" max="9751" width="11" style="362" customWidth="1"/>
    <col min="9752" max="9985" width="9" style="362"/>
    <col min="9986" max="9986" width="5.375" style="362" customWidth="1"/>
    <col min="9987" max="9987" width="13.125" style="362" customWidth="1"/>
    <col min="9988" max="9988" width="43.875" style="362" customWidth="1"/>
    <col min="9989" max="9989" width="11.625" style="362" customWidth="1"/>
    <col min="9990" max="9990" width="10.375" style="362" customWidth="1"/>
    <col min="9991" max="9991" width="11" style="362" customWidth="1"/>
    <col min="9992" max="9993" width="12.125" style="362" customWidth="1"/>
    <col min="9994" max="9994" width="12.875" style="362" customWidth="1"/>
    <col min="9995" max="9996" width="12.125" style="362" customWidth="1"/>
    <col min="9997" max="9997" width="11.375" style="362" customWidth="1"/>
    <col min="9998" max="9999" width="11.875" style="362" customWidth="1"/>
    <col min="10000" max="10000" width="11.75" style="362" customWidth="1"/>
    <col min="10001" max="10001" width="11.375" style="362" customWidth="1"/>
    <col min="10002" max="10002" width="11.875" style="362" customWidth="1"/>
    <col min="10003" max="10003" width="11.375" style="362" customWidth="1"/>
    <col min="10004" max="10004" width="10.375" style="362" customWidth="1"/>
    <col min="10005" max="10005" width="12.875" style="362" customWidth="1"/>
    <col min="10006" max="10006" width="11.75" style="362" customWidth="1"/>
    <col min="10007" max="10007" width="11" style="362" customWidth="1"/>
    <col min="10008" max="10241" width="9" style="362"/>
    <col min="10242" max="10242" width="5.375" style="362" customWidth="1"/>
    <col min="10243" max="10243" width="13.125" style="362" customWidth="1"/>
    <col min="10244" max="10244" width="43.875" style="362" customWidth="1"/>
    <col min="10245" max="10245" width="11.625" style="362" customWidth="1"/>
    <col min="10246" max="10246" width="10.375" style="362" customWidth="1"/>
    <col min="10247" max="10247" width="11" style="362" customWidth="1"/>
    <col min="10248" max="10249" width="12.125" style="362" customWidth="1"/>
    <col min="10250" max="10250" width="12.875" style="362" customWidth="1"/>
    <col min="10251" max="10252" width="12.125" style="362" customWidth="1"/>
    <col min="10253" max="10253" width="11.375" style="362" customWidth="1"/>
    <col min="10254" max="10255" width="11.875" style="362" customWidth="1"/>
    <col min="10256" max="10256" width="11.75" style="362" customWidth="1"/>
    <col min="10257" max="10257" width="11.375" style="362" customWidth="1"/>
    <col min="10258" max="10258" width="11.875" style="362" customWidth="1"/>
    <col min="10259" max="10259" width="11.375" style="362" customWidth="1"/>
    <col min="10260" max="10260" width="10.375" style="362" customWidth="1"/>
    <col min="10261" max="10261" width="12.875" style="362" customWidth="1"/>
    <col min="10262" max="10262" width="11.75" style="362" customWidth="1"/>
    <col min="10263" max="10263" width="11" style="362" customWidth="1"/>
    <col min="10264" max="10497" width="9" style="362"/>
    <col min="10498" max="10498" width="5.375" style="362" customWidth="1"/>
    <col min="10499" max="10499" width="13.125" style="362" customWidth="1"/>
    <col min="10500" max="10500" width="43.875" style="362" customWidth="1"/>
    <col min="10501" max="10501" width="11.625" style="362" customWidth="1"/>
    <col min="10502" max="10502" width="10.375" style="362" customWidth="1"/>
    <col min="10503" max="10503" width="11" style="362" customWidth="1"/>
    <col min="10504" max="10505" width="12.125" style="362" customWidth="1"/>
    <col min="10506" max="10506" width="12.875" style="362" customWidth="1"/>
    <col min="10507" max="10508" width="12.125" style="362" customWidth="1"/>
    <col min="10509" max="10509" width="11.375" style="362" customWidth="1"/>
    <col min="10510" max="10511" width="11.875" style="362" customWidth="1"/>
    <col min="10512" max="10512" width="11.75" style="362" customWidth="1"/>
    <col min="10513" max="10513" width="11.375" style="362" customWidth="1"/>
    <col min="10514" max="10514" width="11.875" style="362" customWidth="1"/>
    <col min="10515" max="10515" width="11.375" style="362" customWidth="1"/>
    <col min="10516" max="10516" width="10.375" style="362" customWidth="1"/>
    <col min="10517" max="10517" width="12.875" style="362" customWidth="1"/>
    <col min="10518" max="10518" width="11.75" style="362" customWidth="1"/>
    <col min="10519" max="10519" width="11" style="362" customWidth="1"/>
    <col min="10520" max="10753" width="9" style="362"/>
    <col min="10754" max="10754" width="5.375" style="362" customWidth="1"/>
    <col min="10755" max="10755" width="13.125" style="362" customWidth="1"/>
    <col min="10756" max="10756" width="43.875" style="362" customWidth="1"/>
    <col min="10757" max="10757" width="11.625" style="362" customWidth="1"/>
    <col min="10758" max="10758" width="10.375" style="362" customWidth="1"/>
    <col min="10759" max="10759" width="11" style="362" customWidth="1"/>
    <col min="10760" max="10761" width="12.125" style="362" customWidth="1"/>
    <col min="10762" max="10762" width="12.875" style="362" customWidth="1"/>
    <col min="10763" max="10764" width="12.125" style="362" customWidth="1"/>
    <col min="10765" max="10765" width="11.375" style="362" customWidth="1"/>
    <col min="10766" max="10767" width="11.875" style="362" customWidth="1"/>
    <col min="10768" max="10768" width="11.75" style="362" customWidth="1"/>
    <col min="10769" max="10769" width="11.375" style="362" customWidth="1"/>
    <col min="10770" max="10770" width="11.875" style="362" customWidth="1"/>
    <col min="10771" max="10771" width="11.375" style="362" customWidth="1"/>
    <col min="10772" max="10772" width="10.375" style="362" customWidth="1"/>
    <col min="10773" max="10773" width="12.875" style="362" customWidth="1"/>
    <col min="10774" max="10774" width="11.75" style="362" customWidth="1"/>
    <col min="10775" max="10775" width="11" style="362" customWidth="1"/>
    <col min="10776" max="11009" width="9" style="362"/>
    <col min="11010" max="11010" width="5.375" style="362" customWidth="1"/>
    <col min="11011" max="11011" width="13.125" style="362" customWidth="1"/>
    <col min="11012" max="11012" width="43.875" style="362" customWidth="1"/>
    <col min="11013" max="11013" width="11.625" style="362" customWidth="1"/>
    <col min="11014" max="11014" width="10.375" style="362" customWidth="1"/>
    <col min="11015" max="11015" width="11" style="362" customWidth="1"/>
    <col min="11016" max="11017" width="12.125" style="362" customWidth="1"/>
    <col min="11018" max="11018" width="12.875" style="362" customWidth="1"/>
    <col min="11019" max="11020" width="12.125" style="362" customWidth="1"/>
    <col min="11021" max="11021" width="11.375" style="362" customWidth="1"/>
    <col min="11022" max="11023" width="11.875" style="362" customWidth="1"/>
    <col min="11024" max="11024" width="11.75" style="362" customWidth="1"/>
    <col min="11025" max="11025" width="11.375" style="362" customWidth="1"/>
    <col min="11026" max="11026" width="11.875" style="362" customWidth="1"/>
    <col min="11027" max="11027" width="11.375" style="362" customWidth="1"/>
    <col min="11028" max="11028" width="10.375" style="362" customWidth="1"/>
    <col min="11029" max="11029" width="12.875" style="362" customWidth="1"/>
    <col min="11030" max="11030" width="11.75" style="362" customWidth="1"/>
    <col min="11031" max="11031" width="11" style="362" customWidth="1"/>
    <col min="11032" max="11265" width="9" style="362"/>
    <col min="11266" max="11266" width="5.375" style="362" customWidth="1"/>
    <col min="11267" max="11267" width="13.125" style="362" customWidth="1"/>
    <col min="11268" max="11268" width="43.875" style="362" customWidth="1"/>
    <col min="11269" max="11269" width="11.625" style="362" customWidth="1"/>
    <col min="11270" max="11270" width="10.375" style="362" customWidth="1"/>
    <col min="11271" max="11271" width="11" style="362" customWidth="1"/>
    <col min="11272" max="11273" width="12.125" style="362" customWidth="1"/>
    <col min="11274" max="11274" width="12.875" style="362" customWidth="1"/>
    <col min="11275" max="11276" width="12.125" style="362" customWidth="1"/>
    <col min="11277" max="11277" width="11.375" style="362" customWidth="1"/>
    <col min="11278" max="11279" width="11.875" style="362" customWidth="1"/>
    <col min="11280" max="11280" width="11.75" style="362" customWidth="1"/>
    <col min="11281" max="11281" width="11.375" style="362" customWidth="1"/>
    <col min="11282" max="11282" width="11.875" style="362" customWidth="1"/>
    <col min="11283" max="11283" width="11.375" style="362" customWidth="1"/>
    <col min="11284" max="11284" width="10.375" style="362" customWidth="1"/>
    <col min="11285" max="11285" width="12.875" style="362" customWidth="1"/>
    <col min="11286" max="11286" width="11.75" style="362" customWidth="1"/>
    <col min="11287" max="11287" width="11" style="362" customWidth="1"/>
    <col min="11288" max="11521" width="9" style="362"/>
    <col min="11522" max="11522" width="5.375" style="362" customWidth="1"/>
    <col min="11523" max="11523" width="13.125" style="362" customWidth="1"/>
    <col min="11524" max="11524" width="43.875" style="362" customWidth="1"/>
    <col min="11525" max="11525" width="11.625" style="362" customWidth="1"/>
    <col min="11526" max="11526" width="10.375" style="362" customWidth="1"/>
    <col min="11527" max="11527" width="11" style="362" customWidth="1"/>
    <col min="11528" max="11529" width="12.125" style="362" customWidth="1"/>
    <col min="11530" max="11530" width="12.875" style="362" customWidth="1"/>
    <col min="11531" max="11532" width="12.125" style="362" customWidth="1"/>
    <col min="11533" max="11533" width="11.375" style="362" customWidth="1"/>
    <col min="11534" max="11535" width="11.875" style="362" customWidth="1"/>
    <col min="11536" max="11536" width="11.75" style="362" customWidth="1"/>
    <col min="11537" max="11537" width="11.375" style="362" customWidth="1"/>
    <col min="11538" max="11538" width="11.875" style="362" customWidth="1"/>
    <col min="11539" max="11539" width="11.375" style="362" customWidth="1"/>
    <col min="11540" max="11540" width="10.375" style="362" customWidth="1"/>
    <col min="11541" max="11541" width="12.875" style="362" customWidth="1"/>
    <col min="11542" max="11542" width="11.75" style="362" customWidth="1"/>
    <col min="11543" max="11543" width="11" style="362" customWidth="1"/>
    <col min="11544" max="11777" width="9" style="362"/>
    <col min="11778" max="11778" width="5.375" style="362" customWidth="1"/>
    <col min="11779" max="11779" width="13.125" style="362" customWidth="1"/>
    <col min="11780" max="11780" width="43.875" style="362" customWidth="1"/>
    <col min="11781" max="11781" width="11.625" style="362" customWidth="1"/>
    <col min="11782" max="11782" width="10.375" style="362" customWidth="1"/>
    <col min="11783" max="11783" width="11" style="362" customWidth="1"/>
    <col min="11784" max="11785" width="12.125" style="362" customWidth="1"/>
    <col min="11786" max="11786" width="12.875" style="362" customWidth="1"/>
    <col min="11787" max="11788" width="12.125" style="362" customWidth="1"/>
    <col min="11789" max="11789" width="11.375" style="362" customWidth="1"/>
    <col min="11790" max="11791" width="11.875" style="362" customWidth="1"/>
    <col min="11792" max="11792" width="11.75" style="362" customWidth="1"/>
    <col min="11793" max="11793" width="11.375" style="362" customWidth="1"/>
    <col min="11794" max="11794" width="11.875" style="362" customWidth="1"/>
    <col min="11795" max="11795" width="11.375" style="362" customWidth="1"/>
    <col min="11796" max="11796" width="10.375" style="362" customWidth="1"/>
    <col min="11797" max="11797" width="12.875" style="362" customWidth="1"/>
    <col min="11798" max="11798" width="11.75" style="362" customWidth="1"/>
    <col min="11799" max="11799" width="11" style="362" customWidth="1"/>
    <col min="11800" max="12033" width="9" style="362"/>
    <col min="12034" max="12034" width="5.375" style="362" customWidth="1"/>
    <col min="12035" max="12035" width="13.125" style="362" customWidth="1"/>
    <col min="12036" max="12036" width="43.875" style="362" customWidth="1"/>
    <col min="12037" max="12037" width="11.625" style="362" customWidth="1"/>
    <col min="12038" max="12038" width="10.375" style="362" customWidth="1"/>
    <col min="12039" max="12039" width="11" style="362" customWidth="1"/>
    <col min="12040" max="12041" width="12.125" style="362" customWidth="1"/>
    <col min="12042" max="12042" width="12.875" style="362" customWidth="1"/>
    <col min="12043" max="12044" width="12.125" style="362" customWidth="1"/>
    <col min="12045" max="12045" width="11.375" style="362" customWidth="1"/>
    <col min="12046" max="12047" width="11.875" style="362" customWidth="1"/>
    <col min="12048" max="12048" width="11.75" style="362" customWidth="1"/>
    <col min="12049" max="12049" width="11.375" style="362" customWidth="1"/>
    <col min="12050" max="12050" width="11.875" style="362" customWidth="1"/>
    <col min="12051" max="12051" width="11.375" style="362" customWidth="1"/>
    <col min="12052" max="12052" width="10.375" style="362" customWidth="1"/>
    <col min="12053" max="12053" width="12.875" style="362" customWidth="1"/>
    <col min="12054" max="12054" width="11.75" style="362" customWidth="1"/>
    <col min="12055" max="12055" width="11" style="362" customWidth="1"/>
    <col min="12056" max="12289" width="9" style="362"/>
    <col min="12290" max="12290" width="5.375" style="362" customWidth="1"/>
    <col min="12291" max="12291" width="13.125" style="362" customWidth="1"/>
    <col min="12292" max="12292" width="43.875" style="362" customWidth="1"/>
    <col min="12293" max="12293" width="11.625" style="362" customWidth="1"/>
    <col min="12294" max="12294" width="10.375" style="362" customWidth="1"/>
    <col min="12295" max="12295" width="11" style="362" customWidth="1"/>
    <col min="12296" max="12297" width="12.125" style="362" customWidth="1"/>
    <col min="12298" max="12298" width="12.875" style="362" customWidth="1"/>
    <col min="12299" max="12300" width="12.125" style="362" customWidth="1"/>
    <col min="12301" max="12301" width="11.375" style="362" customWidth="1"/>
    <col min="12302" max="12303" width="11.875" style="362" customWidth="1"/>
    <col min="12304" max="12304" width="11.75" style="362" customWidth="1"/>
    <col min="12305" max="12305" width="11.375" style="362" customWidth="1"/>
    <col min="12306" max="12306" width="11.875" style="362" customWidth="1"/>
    <col min="12307" max="12307" width="11.375" style="362" customWidth="1"/>
    <col min="12308" max="12308" width="10.375" style="362" customWidth="1"/>
    <col min="12309" max="12309" width="12.875" style="362" customWidth="1"/>
    <col min="12310" max="12310" width="11.75" style="362" customWidth="1"/>
    <col min="12311" max="12311" width="11" style="362" customWidth="1"/>
    <col min="12312" max="12545" width="9" style="362"/>
    <col min="12546" max="12546" width="5.375" style="362" customWidth="1"/>
    <col min="12547" max="12547" width="13.125" style="362" customWidth="1"/>
    <col min="12548" max="12548" width="43.875" style="362" customWidth="1"/>
    <col min="12549" max="12549" width="11.625" style="362" customWidth="1"/>
    <col min="12550" max="12550" width="10.375" style="362" customWidth="1"/>
    <col min="12551" max="12551" width="11" style="362" customWidth="1"/>
    <col min="12552" max="12553" width="12.125" style="362" customWidth="1"/>
    <col min="12554" max="12554" width="12.875" style="362" customWidth="1"/>
    <col min="12555" max="12556" width="12.125" style="362" customWidth="1"/>
    <col min="12557" max="12557" width="11.375" style="362" customWidth="1"/>
    <col min="12558" max="12559" width="11.875" style="362" customWidth="1"/>
    <col min="12560" max="12560" width="11.75" style="362" customWidth="1"/>
    <col min="12561" max="12561" width="11.375" style="362" customWidth="1"/>
    <col min="12562" max="12562" width="11.875" style="362" customWidth="1"/>
    <col min="12563" max="12563" width="11.375" style="362" customWidth="1"/>
    <col min="12564" max="12564" width="10.375" style="362" customWidth="1"/>
    <col min="12565" max="12565" width="12.875" style="362" customWidth="1"/>
    <col min="12566" max="12566" width="11.75" style="362" customWidth="1"/>
    <col min="12567" max="12567" width="11" style="362" customWidth="1"/>
    <col min="12568" max="12801" width="9" style="362"/>
    <col min="12802" max="12802" width="5.375" style="362" customWidth="1"/>
    <col min="12803" max="12803" width="13.125" style="362" customWidth="1"/>
    <col min="12804" max="12804" width="43.875" style="362" customWidth="1"/>
    <col min="12805" max="12805" width="11.625" style="362" customWidth="1"/>
    <col min="12806" max="12806" width="10.375" style="362" customWidth="1"/>
    <col min="12807" max="12807" width="11" style="362" customWidth="1"/>
    <col min="12808" max="12809" width="12.125" style="362" customWidth="1"/>
    <col min="12810" max="12810" width="12.875" style="362" customWidth="1"/>
    <col min="12811" max="12812" width="12.125" style="362" customWidth="1"/>
    <col min="12813" max="12813" width="11.375" style="362" customWidth="1"/>
    <col min="12814" max="12815" width="11.875" style="362" customWidth="1"/>
    <col min="12816" max="12816" width="11.75" style="362" customWidth="1"/>
    <col min="12817" max="12817" width="11.375" style="362" customWidth="1"/>
    <col min="12818" max="12818" width="11.875" style="362" customWidth="1"/>
    <col min="12819" max="12819" width="11.375" style="362" customWidth="1"/>
    <col min="12820" max="12820" width="10.375" style="362" customWidth="1"/>
    <col min="12821" max="12821" width="12.875" style="362" customWidth="1"/>
    <col min="12822" max="12822" width="11.75" style="362" customWidth="1"/>
    <col min="12823" max="12823" width="11" style="362" customWidth="1"/>
    <col min="12824" max="13057" width="9" style="362"/>
    <col min="13058" max="13058" width="5.375" style="362" customWidth="1"/>
    <col min="13059" max="13059" width="13.125" style="362" customWidth="1"/>
    <col min="13060" max="13060" width="43.875" style="362" customWidth="1"/>
    <col min="13061" max="13061" width="11.625" style="362" customWidth="1"/>
    <col min="13062" max="13062" width="10.375" style="362" customWidth="1"/>
    <col min="13063" max="13063" width="11" style="362" customWidth="1"/>
    <col min="13064" max="13065" width="12.125" style="362" customWidth="1"/>
    <col min="13066" max="13066" width="12.875" style="362" customWidth="1"/>
    <col min="13067" max="13068" width="12.125" style="362" customWidth="1"/>
    <col min="13069" max="13069" width="11.375" style="362" customWidth="1"/>
    <col min="13070" max="13071" width="11.875" style="362" customWidth="1"/>
    <col min="13072" max="13072" width="11.75" style="362" customWidth="1"/>
    <col min="13073" max="13073" width="11.375" style="362" customWidth="1"/>
    <col min="13074" max="13074" width="11.875" style="362" customWidth="1"/>
    <col min="13075" max="13075" width="11.375" style="362" customWidth="1"/>
    <col min="13076" max="13076" width="10.375" style="362" customWidth="1"/>
    <col min="13077" max="13077" width="12.875" style="362" customWidth="1"/>
    <col min="13078" max="13078" width="11.75" style="362" customWidth="1"/>
    <col min="13079" max="13079" width="11" style="362" customWidth="1"/>
    <col min="13080" max="13313" width="9" style="362"/>
    <col min="13314" max="13314" width="5.375" style="362" customWidth="1"/>
    <col min="13315" max="13315" width="13.125" style="362" customWidth="1"/>
    <col min="13316" max="13316" width="43.875" style="362" customWidth="1"/>
    <col min="13317" max="13317" width="11.625" style="362" customWidth="1"/>
    <col min="13318" max="13318" width="10.375" style="362" customWidth="1"/>
    <col min="13319" max="13319" width="11" style="362" customWidth="1"/>
    <col min="13320" max="13321" width="12.125" style="362" customWidth="1"/>
    <col min="13322" max="13322" width="12.875" style="362" customWidth="1"/>
    <col min="13323" max="13324" width="12.125" style="362" customWidth="1"/>
    <col min="13325" max="13325" width="11.375" style="362" customWidth="1"/>
    <col min="13326" max="13327" width="11.875" style="362" customWidth="1"/>
    <col min="13328" max="13328" width="11.75" style="362" customWidth="1"/>
    <col min="13329" max="13329" width="11.375" style="362" customWidth="1"/>
    <col min="13330" max="13330" width="11.875" style="362" customWidth="1"/>
    <col min="13331" max="13331" width="11.375" style="362" customWidth="1"/>
    <col min="13332" max="13332" width="10.375" style="362" customWidth="1"/>
    <col min="13333" max="13333" width="12.875" style="362" customWidth="1"/>
    <col min="13334" max="13334" width="11.75" style="362" customWidth="1"/>
    <col min="13335" max="13335" width="11" style="362" customWidth="1"/>
    <col min="13336" max="13569" width="9" style="362"/>
    <col min="13570" max="13570" width="5.375" style="362" customWidth="1"/>
    <col min="13571" max="13571" width="13.125" style="362" customWidth="1"/>
    <col min="13572" max="13572" width="43.875" style="362" customWidth="1"/>
    <col min="13573" max="13573" width="11.625" style="362" customWidth="1"/>
    <col min="13574" max="13574" width="10.375" style="362" customWidth="1"/>
    <col min="13575" max="13575" width="11" style="362" customWidth="1"/>
    <col min="13576" max="13577" width="12.125" style="362" customWidth="1"/>
    <col min="13578" max="13578" width="12.875" style="362" customWidth="1"/>
    <col min="13579" max="13580" width="12.125" style="362" customWidth="1"/>
    <col min="13581" max="13581" width="11.375" style="362" customWidth="1"/>
    <col min="13582" max="13583" width="11.875" style="362" customWidth="1"/>
    <col min="13584" max="13584" width="11.75" style="362" customWidth="1"/>
    <col min="13585" max="13585" width="11.375" style="362" customWidth="1"/>
    <col min="13586" max="13586" width="11.875" style="362" customWidth="1"/>
    <col min="13587" max="13587" width="11.375" style="362" customWidth="1"/>
    <col min="13588" max="13588" width="10.375" style="362" customWidth="1"/>
    <col min="13589" max="13589" width="12.875" style="362" customWidth="1"/>
    <col min="13590" max="13590" width="11.75" style="362" customWidth="1"/>
    <col min="13591" max="13591" width="11" style="362" customWidth="1"/>
    <col min="13592" max="13825" width="9" style="362"/>
    <col min="13826" max="13826" width="5.375" style="362" customWidth="1"/>
    <col min="13827" max="13827" width="13.125" style="362" customWidth="1"/>
    <col min="13828" max="13828" width="43.875" style="362" customWidth="1"/>
    <col min="13829" max="13829" width="11.625" style="362" customWidth="1"/>
    <col min="13830" max="13830" width="10.375" style="362" customWidth="1"/>
    <col min="13831" max="13831" width="11" style="362" customWidth="1"/>
    <col min="13832" max="13833" width="12.125" style="362" customWidth="1"/>
    <col min="13834" max="13834" width="12.875" style="362" customWidth="1"/>
    <col min="13835" max="13836" width="12.125" style="362" customWidth="1"/>
    <col min="13837" max="13837" width="11.375" style="362" customWidth="1"/>
    <col min="13838" max="13839" width="11.875" style="362" customWidth="1"/>
    <col min="13840" max="13840" width="11.75" style="362" customWidth="1"/>
    <col min="13841" max="13841" width="11.375" style="362" customWidth="1"/>
    <col min="13842" max="13842" width="11.875" style="362" customWidth="1"/>
    <col min="13843" max="13843" width="11.375" style="362" customWidth="1"/>
    <col min="13844" max="13844" width="10.375" style="362" customWidth="1"/>
    <col min="13845" max="13845" width="12.875" style="362" customWidth="1"/>
    <col min="13846" max="13846" width="11.75" style="362" customWidth="1"/>
    <col min="13847" max="13847" width="11" style="362" customWidth="1"/>
    <col min="13848" max="14081" width="9" style="362"/>
    <col min="14082" max="14082" width="5.375" style="362" customWidth="1"/>
    <col min="14083" max="14083" width="13.125" style="362" customWidth="1"/>
    <col min="14084" max="14084" width="43.875" style="362" customWidth="1"/>
    <col min="14085" max="14085" width="11.625" style="362" customWidth="1"/>
    <col min="14086" max="14086" width="10.375" style="362" customWidth="1"/>
    <col min="14087" max="14087" width="11" style="362" customWidth="1"/>
    <col min="14088" max="14089" width="12.125" style="362" customWidth="1"/>
    <col min="14090" max="14090" width="12.875" style="362" customWidth="1"/>
    <col min="14091" max="14092" width="12.125" style="362" customWidth="1"/>
    <col min="14093" max="14093" width="11.375" style="362" customWidth="1"/>
    <col min="14094" max="14095" width="11.875" style="362" customWidth="1"/>
    <col min="14096" max="14096" width="11.75" style="362" customWidth="1"/>
    <col min="14097" max="14097" width="11.375" style="362" customWidth="1"/>
    <col min="14098" max="14098" width="11.875" style="362" customWidth="1"/>
    <col min="14099" max="14099" width="11.375" style="362" customWidth="1"/>
    <col min="14100" max="14100" width="10.375" style="362" customWidth="1"/>
    <col min="14101" max="14101" width="12.875" style="362" customWidth="1"/>
    <col min="14102" max="14102" width="11.75" style="362" customWidth="1"/>
    <col min="14103" max="14103" width="11" style="362" customWidth="1"/>
    <col min="14104" max="14337" width="9" style="362"/>
    <col min="14338" max="14338" width="5.375" style="362" customWidth="1"/>
    <col min="14339" max="14339" width="13.125" style="362" customWidth="1"/>
    <col min="14340" max="14340" width="43.875" style="362" customWidth="1"/>
    <col min="14341" max="14341" width="11.625" style="362" customWidth="1"/>
    <col min="14342" max="14342" width="10.375" style="362" customWidth="1"/>
    <col min="14343" max="14343" width="11" style="362" customWidth="1"/>
    <col min="14344" max="14345" width="12.125" style="362" customWidth="1"/>
    <col min="14346" max="14346" width="12.875" style="362" customWidth="1"/>
    <col min="14347" max="14348" width="12.125" style="362" customWidth="1"/>
    <col min="14349" max="14349" width="11.375" style="362" customWidth="1"/>
    <col min="14350" max="14351" width="11.875" style="362" customWidth="1"/>
    <col min="14352" max="14352" width="11.75" style="362" customWidth="1"/>
    <col min="14353" max="14353" width="11.375" style="362" customWidth="1"/>
    <col min="14354" max="14354" width="11.875" style="362" customWidth="1"/>
    <col min="14355" max="14355" width="11.375" style="362" customWidth="1"/>
    <col min="14356" max="14356" width="10.375" style="362" customWidth="1"/>
    <col min="14357" max="14357" width="12.875" style="362" customWidth="1"/>
    <col min="14358" max="14358" width="11.75" style="362" customWidth="1"/>
    <col min="14359" max="14359" width="11" style="362" customWidth="1"/>
    <col min="14360" max="14593" width="9" style="362"/>
    <col min="14594" max="14594" width="5.375" style="362" customWidth="1"/>
    <col min="14595" max="14595" width="13.125" style="362" customWidth="1"/>
    <col min="14596" max="14596" width="43.875" style="362" customWidth="1"/>
    <col min="14597" max="14597" width="11.625" style="362" customWidth="1"/>
    <col min="14598" max="14598" width="10.375" style="362" customWidth="1"/>
    <col min="14599" max="14599" width="11" style="362" customWidth="1"/>
    <col min="14600" max="14601" width="12.125" style="362" customWidth="1"/>
    <col min="14602" max="14602" width="12.875" style="362" customWidth="1"/>
    <col min="14603" max="14604" width="12.125" style="362" customWidth="1"/>
    <col min="14605" max="14605" width="11.375" style="362" customWidth="1"/>
    <col min="14606" max="14607" width="11.875" style="362" customWidth="1"/>
    <col min="14608" max="14608" width="11.75" style="362" customWidth="1"/>
    <col min="14609" max="14609" width="11.375" style="362" customWidth="1"/>
    <col min="14610" max="14610" width="11.875" style="362" customWidth="1"/>
    <col min="14611" max="14611" width="11.375" style="362" customWidth="1"/>
    <col min="14612" max="14612" width="10.375" style="362" customWidth="1"/>
    <col min="14613" max="14613" width="12.875" style="362" customWidth="1"/>
    <col min="14614" max="14614" width="11.75" style="362" customWidth="1"/>
    <col min="14615" max="14615" width="11" style="362" customWidth="1"/>
    <col min="14616" max="14849" width="9" style="362"/>
    <col min="14850" max="14850" width="5.375" style="362" customWidth="1"/>
    <col min="14851" max="14851" width="13.125" style="362" customWidth="1"/>
    <col min="14852" max="14852" width="43.875" style="362" customWidth="1"/>
    <col min="14853" max="14853" width="11.625" style="362" customWidth="1"/>
    <col min="14854" max="14854" width="10.375" style="362" customWidth="1"/>
    <col min="14855" max="14855" width="11" style="362" customWidth="1"/>
    <col min="14856" max="14857" width="12.125" style="362" customWidth="1"/>
    <col min="14858" max="14858" width="12.875" style="362" customWidth="1"/>
    <col min="14859" max="14860" width="12.125" style="362" customWidth="1"/>
    <col min="14861" max="14861" width="11.375" style="362" customWidth="1"/>
    <col min="14862" max="14863" width="11.875" style="362" customWidth="1"/>
    <col min="14864" max="14864" width="11.75" style="362" customWidth="1"/>
    <col min="14865" max="14865" width="11.375" style="362" customWidth="1"/>
    <col min="14866" max="14866" width="11.875" style="362" customWidth="1"/>
    <col min="14867" max="14867" width="11.375" style="362" customWidth="1"/>
    <col min="14868" max="14868" width="10.375" style="362" customWidth="1"/>
    <col min="14869" max="14869" width="12.875" style="362" customWidth="1"/>
    <col min="14870" max="14870" width="11.75" style="362" customWidth="1"/>
    <col min="14871" max="14871" width="11" style="362" customWidth="1"/>
    <col min="14872" max="15105" width="9" style="362"/>
    <col min="15106" max="15106" width="5.375" style="362" customWidth="1"/>
    <col min="15107" max="15107" width="13.125" style="362" customWidth="1"/>
    <col min="15108" max="15108" width="43.875" style="362" customWidth="1"/>
    <col min="15109" max="15109" width="11.625" style="362" customWidth="1"/>
    <col min="15110" max="15110" width="10.375" style="362" customWidth="1"/>
    <col min="15111" max="15111" width="11" style="362" customWidth="1"/>
    <col min="15112" max="15113" width="12.125" style="362" customWidth="1"/>
    <col min="15114" max="15114" width="12.875" style="362" customWidth="1"/>
    <col min="15115" max="15116" width="12.125" style="362" customWidth="1"/>
    <col min="15117" max="15117" width="11.375" style="362" customWidth="1"/>
    <col min="15118" max="15119" width="11.875" style="362" customWidth="1"/>
    <col min="15120" max="15120" width="11.75" style="362" customWidth="1"/>
    <col min="15121" max="15121" width="11.375" style="362" customWidth="1"/>
    <col min="15122" max="15122" width="11.875" style="362" customWidth="1"/>
    <col min="15123" max="15123" width="11.375" style="362" customWidth="1"/>
    <col min="15124" max="15124" width="10.375" style="362" customWidth="1"/>
    <col min="15125" max="15125" width="12.875" style="362" customWidth="1"/>
    <col min="15126" max="15126" width="11.75" style="362" customWidth="1"/>
    <col min="15127" max="15127" width="11" style="362" customWidth="1"/>
    <col min="15128" max="15361" width="9" style="362"/>
    <col min="15362" max="15362" width="5.375" style="362" customWidth="1"/>
    <col min="15363" max="15363" width="13.125" style="362" customWidth="1"/>
    <col min="15364" max="15364" width="43.875" style="362" customWidth="1"/>
    <col min="15365" max="15365" width="11.625" style="362" customWidth="1"/>
    <col min="15366" max="15366" width="10.375" style="362" customWidth="1"/>
    <col min="15367" max="15367" width="11" style="362" customWidth="1"/>
    <col min="15368" max="15369" width="12.125" style="362" customWidth="1"/>
    <col min="15370" max="15370" width="12.875" style="362" customWidth="1"/>
    <col min="15371" max="15372" width="12.125" style="362" customWidth="1"/>
    <col min="15373" max="15373" width="11.375" style="362" customWidth="1"/>
    <col min="15374" max="15375" width="11.875" style="362" customWidth="1"/>
    <col min="15376" max="15376" width="11.75" style="362" customWidth="1"/>
    <col min="15377" max="15377" width="11.375" style="362" customWidth="1"/>
    <col min="15378" max="15378" width="11.875" style="362" customWidth="1"/>
    <col min="15379" max="15379" width="11.375" style="362" customWidth="1"/>
    <col min="15380" max="15380" width="10.375" style="362" customWidth="1"/>
    <col min="15381" max="15381" width="12.875" style="362" customWidth="1"/>
    <col min="15382" max="15382" width="11.75" style="362" customWidth="1"/>
    <col min="15383" max="15383" width="11" style="362" customWidth="1"/>
    <col min="15384" max="15617" width="9" style="362"/>
    <col min="15618" max="15618" width="5.375" style="362" customWidth="1"/>
    <col min="15619" max="15619" width="13.125" style="362" customWidth="1"/>
    <col min="15620" max="15620" width="43.875" style="362" customWidth="1"/>
    <col min="15621" max="15621" width="11.625" style="362" customWidth="1"/>
    <col min="15622" max="15622" width="10.375" style="362" customWidth="1"/>
    <col min="15623" max="15623" width="11" style="362" customWidth="1"/>
    <col min="15624" max="15625" width="12.125" style="362" customWidth="1"/>
    <col min="15626" max="15626" width="12.875" style="362" customWidth="1"/>
    <col min="15627" max="15628" width="12.125" style="362" customWidth="1"/>
    <col min="15629" max="15629" width="11.375" style="362" customWidth="1"/>
    <col min="15630" max="15631" width="11.875" style="362" customWidth="1"/>
    <col min="15632" max="15632" width="11.75" style="362" customWidth="1"/>
    <col min="15633" max="15633" width="11.375" style="362" customWidth="1"/>
    <col min="15634" max="15634" width="11.875" style="362" customWidth="1"/>
    <col min="15635" max="15635" width="11.375" style="362" customWidth="1"/>
    <col min="15636" max="15636" width="10.375" style="362" customWidth="1"/>
    <col min="15637" max="15637" width="12.875" style="362" customWidth="1"/>
    <col min="15638" max="15638" width="11.75" style="362" customWidth="1"/>
    <col min="15639" max="15639" width="11" style="362" customWidth="1"/>
    <col min="15640" max="15873" width="9" style="362"/>
    <col min="15874" max="15874" width="5.375" style="362" customWidth="1"/>
    <col min="15875" max="15875" width="13.125" style="362" customWidth="1"/>
    <col min="15876" max="15876" width="43.875" style="362" customWidth="1"/>
    <col min="15877" max="15877" width="11.625" style="362" customWidth="1"/>
    <col min="15878" max="15878" width="10.375" style="362" customWidth="1"/>
    <col min="15879" max="15879" width="11" style="362" customWidth="1"/>
    <col min="15880" max="15881" width="12.125" style="362" customWidth="1"/>
    <col min="15882" max="15882" width="12.875" style="362" customWidth="1"/>
    <col min="15883" max="15884" width="12.125" style="362" customWidth="1"/>
    <col min="15885" max="15885" width="11.375" style="362" customWidth="1"/>
    <col min="15886" max="15887" width="11.875" style="362" customWidth="1"/>
    <col min="15888" max="15888" width="11.75" style="362" customWidth="1"/>
    <col min="15889" max="15889" width="11.375" style="362" customWidth="1"/>
    <col min="15890" max="15890" width="11.875" style="362" customWidth="1"/>
    <col min="15891" max="15891" width="11.375" style="362" customWidth="1"/>
    <col min="15892" max="15892" width="10.375" style="362" customWidth="1"/>
    <col min="15893" max="15893" width="12.875" style="362" customWidth="1"/>
    <col min="15894" max="15894" width="11.75" style="362" customWidth="1"/>
    <col min="15895" max="15895" width="11" style="362" customWidth="1"/>
    <col min="15896" max="16129" width="9" style="362"/>
    <col min="16130" max="16130" width="5.375" style="362" customWidth="1"/>
    <col min="16131" max="16131" width="13.125" style="362" customWidth="1"/>
    <col min="16132" max="16132" width="43.875" style="362" customWidth="1"/>
    <col min="16133" max="16133" width="11.625" style="362" customWidth="1"/>
    <col min="16134" max="16134" width="10.375" style="362" customWidth="1"/>
    <col min="16135" max="16135" width="11" style="362" customWidth="1"/>
    <col min="16136" max="16137" width="12.125" style="362" customWidth="1"/>
    <col min="16138" max="16138" width="12.875" style="362" customWidth="1"/>
    <col min="16139" max="16140" width="12.125" style="362" customWidth="1"/>
    <col min="16141" max="16141" width="11.375" style="362" customWidth="1"/>
    <col min="16142" max="16143" width="11.875" style="362" customWidth="1"/>
    <col min="16144" max="16144" width="11.75" style="362" customWidth="1"/>
    <col min="16145" max="16145" width="11.375" style="362" customWidth="1"/>
    <col min="16146" max="16146" width="11.875" style="362" customWidth="1"/>
    <col min="16147" max="16147" width="11.375" style="362" customWidth="1"/>
    <col min="16148" max="16148" width="10.375" style="362" customWidth="1"/>
    <col min="16149" max="16149" width="12.875" style="362" customWidth="1"/>
    <col min="16150" max="16150" width="11.75" style="362" customWidth="1"/>
    <col min="16151" max="16151" width="11" style="362" customWidth="1"/>
    <col min="16152" max="16384" width="9" style="362"/>
  </cols>
  <sheetData>
    <row r="1" spans="1:24" s="385" customFormat="1" ht="13.5" customHeight="1">
      <c r="A1" s="386" t="s">
        <v>98</v>
      </c>
      <c r="U1" s="729" t="s">
        <v>767</v>
      </c>
      <c r="V1" s="729"/>
      <c r="W1" s="729"/>
    </row>
    <row r="2" spans="1:24" s="385" customFormat="1" ht="13.5" customHeight="1">
      <c r="A2" s="386"/>
      <c r="U2" s="729" t="s">
        <v>731</v>
      </c>
      <c r="V2" s="729"/>
      <c r="W2" s="729"/>
    </row>
    <row r="3" spans="1:24" s="385" customFormat="1" ht="13.5" customHeight="1">
      <c r="A3" s="386"/>
      <c r="U3" s="729" t="s">
        <v>733</v>
      </c>
      <c r="V3" s="729"/>
      <c r="W3" s="729"/>
    </row>
    <row r="4" spans="1:24" s="385" customFormat="1" ht="5.25" customHeight="1">
      <c r="A4" s="386"/>
    </row>
    <row r="5" spans="1:24" s="385" customFormat="1" ht="44.25" customHeight="1">
      <c r="A5" s="756" t="s">
        <v>768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</row>
    <row r="6" spans="1:24" s="385" customFormat="1" ht="12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6" t="s">
        <v>35</v>
      </c>
    </row>
    <row r="7" spans="1:24" s="383" customFormat="1" ht="28.5" customHeight="1">
      <c r="A7" s="707" t="s">
        <v>729</v>
      </c>
      <c r="B7" s="710" t="s">
        <v>728</v>
      </c>
      <c r="C7" s="713" t="s">
        <v>727</v>
      </c>
      <c r="D7" s="713" t="s">
        <v>726</v>
      </c>
      <c r="E7" s="710" t="s">
        <v>725</v>
      </c>
      <c r="F7" s="713" t="s">
        <v>337</v>
      </c>
      <c r="G7" s="716" t="s">
        <v>724</v>
      </c>
      <c r="H7" s="716" t="s">
        <v>723</v>
      </c>
      <c r="I7" s="713" t="s">
        <v>100</v>
      </c>
      <c r="J7" s="717" t="s">
        <v>722</v>
      </c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</row>
    <row r="8" spans="1:24" s="383" customFormat="1" ht="21.75" customHeight="1">
      <c r="A8" s="708"/>
      <c r="B8" s="711"/>
      <c r="C8" s="714"/>
      <c r="D8" s="714"/>
      <c r="E8" s="711"/>
      <c r="F8" s="714"/>
      <c r="G8" s="716"/>
      <c r="H8" s="716"/>
      <c r="I8" s="714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</row>
    <row r="9" spans="1:24" s="383" customFormat="1" ht="15.75" customHeight="1">
      <c r="A9" s="708"/>
      <c r="B9" s="711"/>
      <c r="C9" s="714"/>
      <c r="D9" s="714"/>
      <c r="E9" s="711"/>
      <c r="F9" s="714"/>
      <c r="G9" s="384" t="s">
        <v>721</v>
      </c>
      <c r="H9" s="384" t="s">
        <v>721</v>
      </c>
      <c r="I9" s="714"/>
      <c r="J9" s="717" t="s">
        <v>720</v>
      </c>
      <c r="K9" s="727" t="s">
        <v>719</v>
      </c>
      <c r="L9" s="727"/>
      <c r="M9" s="727"/>
      <c r="N9" s="704" t="s">
        <v>610</v>
      </c>
      <c r="O9" s="727" t="s">
        <v>718</v>
      </c>
      <c r="P9" s="727"/>
      <c r="Q9" s="727"/>
      <c r="R9" s="727"/>
      <c r="S9" s="727"/>
      <c r="T9" s="727"/>
      <c r="U9" s="727"/>
      <c r="V9" s="727"/>
      <c r="W9" s="727"/>
    </row>
    <row r="10" spans="1:24" s="383" customFormat="1" ht="12.75" customHeight="1">
      <c r="A10" s="708"/>
      <c r="B10" s="711"/>
      <c r="C10" s="714"/>
      <c r="D10" s="714"/>
      <c r="E10" s="711"/>
      <c r="F10" s="714"/>
      <c r="G10" s="384" t="s">
        <v>717</v>
      </c>
      <c r="H10" s="384" t="s">
        <v>717</v>
      </c>
      <c r="I10" s="714"/>
      <c r="J10" s="717"/>
      <c r="K10" s="727"/>
      <c r="L10" s="727"/>
      <c r="M10" s="727"/>
      <c r="N10" s="704"/>
      <c r="O10" s="703" t="s">
        <v>716</v>
      </c>
      <c r="P10" s="703"/>
      <c r="Q10" s="703"/>
      <c r="R10" s="703" t="s">
        <v>715</v>
      </c>
      <c r="S10" s="703"/>
      <c r="T10" s="703"/>
      <c r="U10" s="704" t="s">
        <v>709</v>
      </c>
      <c r="V10" s="704"/>
      <c r="W10" s="704"/>
    </row>
    <row r="11" spans="1:24" s="383" customFormat="1" ht="14.25" customHeight="1">
      <c r="A11" s="708"/>
      <c r="B11" s="711"/>
      <c r="C11" s="714"/>
      <c r="D11" s="714"/>
      <c r="E11" s="711"/>
      <c r="F11" s="714"/>
      <c r="G11" s="384" t="s">
        <v>714</v>
      </c>
      <c r="H11" s="384" t="s">
        <v>714</v>
      </c>
      <c r="I11" s="714"/>
      <c r="J11" s="717"/>
      <c r="K11" s="703" t="s">
        <v>38</v>
      </c>
      <c r="L11" s="703" t="s">
        <v>713</v>
      </c>
      <c r="M11" s="703" t="s">
        <v>710</v>
      </c>
      <c r="N11" s="704"/>
      <c r="O11" s="703" t="s">
        <v>38</v>
      </c>
      <c r="P11" s="703" t="s">
        <v>711</v>
      </c>
      <c r="Q11" s="705" t="s">
        <v>710</v>
      </c>
      <c r="R11" s="703" t="s">
        <v>38</v>
      </c>
      <c r="S11" s="703" t="s">
        <v>711</v>
      </c>
      <c r="T11" s="705" t="s">
        <v>710</v>
      </c>
      <c r="U11" s="704" t="s">
        <v>712</v>
      </c>
      <c r="V11" s="703" t="s">
        <v>711</v>
      </c>
      <c r="W11" s="705" t="s">
        <v>710</v>
      </c>
    </row>
    <row r="12" spans="1:24" s="383" customFormat="1" ht="16.5" customHeight="1">
      <c r="A12" s="709"/>
      <c r="B12" s="712"/>
      <c r="C12" s="715"/>
      <c r="D12" s="715"/>
      <c r="E12" s="712"/>
      <c r="F12" s="715"/>
      <c r="G12" s="384" t="s">
        <v>709</v>
      </c>
      <c r="H12" s="384" t="s">
        <v>709</v>
      </c>
      <c r="I12" s="715"/>
      <c r="J12" s="717"/>
      <c r="K12" s="703"/>
      <c r="L12" s="703"/>
      <c r="M12" s="703"/>
      <c r="N12" s="704"/>
      <c r="O12" s="703"/>
      <c r="P12" s="703"/>
      <c r="Q12" s="705"/>
      <c r="R12" s="703"/>
      <c r="S12" s="703"/>
      <c r="T12" s="705"/>
      <c r="U12" s="704"/>
      <c r="V12" s="703"/>
      <c r="W12" s="705"/>
    </row>
    <row r="13" spans="1:24" s="379" customFormat="1" ht="12.75" customHeight="1">
      <c r="A13" s="380">
        <v>1</v>
      </c>
      <c r="B13" s="380">
        <v>2</v>
      </c>
      <c r="C13" s="380">
        <v>3</v>
      </c>
      <c r="D13" s="380">
        <v>4</v>
      </c>
      <c r="E13" s="380">
        <v>5</v>
      </c>
      <c r="F13" s="380">
        <v>6</v>
      </c>
      <c r="G13" s="380">
        <v>7</v>
      </c>
      <c r="H13" s="380">
        <v>8</v>
      </c>
      <c r="I13" s="380" t="s">
        <v>708</v>
      </c>
      <c r="J13" s="380" t="s">
        <v>707</v>
      </c>
      <c r="K13" s="380" t="s">
        <v>706</v>
      </c>
      <c r="L13" s="380">
        <v>11</v>
      </c>
      <c r="M13" s="380">
        <v>12</v>
      </c>
      <c r="N13" s="380" t="s">
        <v>705</v>
      </c>
      <c r="O13" s="380" t="s">
        <v>704</v>
      </c>
      <c r="P13" s="380">
        <v>15</v>
      </c>
      <c r="Q13" s="380">
        <v>16</v>
      </c>
      <c r="R13" s="380" t="s">
        <v>703</v>
      </c>
      <c r="S13" s="380">
        <v>18</v>
      </c>
      <c r="T13" s="380">
        <v>19</v>
      </c>
      <c r="U13" s="380" t="s">
        <v>702</v>
      </c>
      <c r="V13" s="380">
        <v>21</v>
      </c>
      <c r="W13" s="380">
        <v>22</v>
      </c>
    </row>
    <row r="14" spans="1:24" s="379" customFormat="1" ht="4.5" customHeight="1">
      <c r="A14" s="757"/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</row>
    <row r="15" spans="1:24" s="379" customFormat="1" ht="17.25" customHeight="1">
      <c r="A15" s="758" t="s">
        <v>734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389"/>
    </row>
    <row r="16" spans="1:24" s="379" customFormat="1" ht="3" customHeight="1">
      <c r="A16" s="759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390"/>
    </row>
    <row r="17" spans="1:23" s="371" customFormat="1" ht="14.85" hidden="1" customHeight="1">
      <c r="A17" s="702">
        <v>1</v>
      </c>
      <c r="B17" s="702" t="s">
        <v>735</v>
      </c>
      <c r="C17" s="682" t="s">
        <v>736</v>
      </c>
      <c r="D17" s="685" t="s">
        <v>351</v>
      </c>
      <c r="E17" s="686" t="s">
        <v>636</v>
      </c>
      <c r="F17" s="702" t="s">
        <v>630</v>
      </c>
      <c r="G17" s="375">
        <f>G18+G19+G20+G21</f>
        <v>4000000</v>
      </c>
      <c r="H17" s="375">
        <f>H18+H19+H20+H21</f>
        <v>880000</v>
      </c>
      <c r="I17" s="700" t="s">
        <v>0</v>
      </c>
      <c r="J17" s="688">
        <f>K17+N17</f>
        <v>1560000</v>
      </c>
      <c r="K17" s="688">
        <f>L17+M17</f>
        <v>1243476</v>
      </c>
      <c r="L17" s="687">
        <v>1243476</v>
      </c>
      <c r="M17" s="687">
        <v>0</v>
      </c>
      <c r="N17" s="688">
        <f>O17+R17+U17</f>
        <v>316524</v>
      </c>
      <c r="O17" s="688">
        <f>P17+Q17</f>
        <v>316524</v>
      </c>
      <c r="P17" s="687">
        <v>316524</v>
      </c>
      <c r="Q17" s="687">
        <v>0</v>
      </c>
      <c r="R17" s="688">
        <f>S17+T17</f>
        <v>0</v>
      </c>
      <c r="S17" s="687">
        <v>0</v>
      </c>
      <c r="T17" s="687">
        <v>0</v>
      </c>
      <c r="U17" s="688">
        <f>V17+W17</f>
        <v>0</v>
      </c>
      <c r="V17" s="687">
        <v>0</v>
      </c>
      <c r="W17" s="687">
        <v>0</v>
      </c>
    </row>
    <row r="18" spans="1:23" s="371" customFormat="1" ht="14.85" hidden="1" customHeight="1">
      <c r="A18" s="702"/>
      <c r="B18" s="702"/>
      <c r="C18" s="683"/>
      <c r="D18" s="685"/>
      <c r="E18" s="686"/>
      <c r="F18" s="702"/>
      <c r="G18" s="375">
        <v>3188400</v>
      </c>
      <c r="H18" s="375">
        <v>701448</v>
      </c>
      <c r="I18" s="701"/>
      <c r="J18" s="688"/>
      <c r="K18" s="688"/>
      <c r="L18" s="687"/>
      <c r="M18" s="687"/>
      <c r="N18" s="688"/>
      <c r="O18" s="688"/>
      <c r="P18" s="687"/>
      <c r="Q18" s="687"/>
      <c r="R18" s="688"/>
      <c r="S18" s="687"/>
      <c r="T18" s="687"/>
      <c r="U18" s="688"/>
      <c r="V18" s="687"/>
      <c r="W18" s="687"/>
    </row>
    <row r="19" spans="1:23" s="371" customFormat="1" ht="14.85" hidden="1" customHeight="1">
      <c r="A19" s="702"/>
      <c r="B19" s="702"/>
      <c r="C19" s="683"/>
      <c r="D19" s="685"/>
      <c r="E19" s="686"/>
      <c r="F19" s="702"/>
      <c r="G19" s="375">
        <v>811600</v>
      </c>
      <c r="H19" s="375">
        <v>178552</v>
      </c>
      <c r="I19" s="378" t="s">
        <v>1</v>
      </c>
      <c r="J19" s="377">
        <f>K19+N19</f>
        <v>0</v>
      </c>
      <c r="K19" s="377">
        <f>L19+M19</f>
        <v>0</v>
      </c>
      <c r="L19" s="376">
        <v>0</v>
      </c>
      <c r="M19" s="376">
        <v>0</v>
      </c>
      <c r="N19" s="377">
        <f>O19+R19+U19</f>
        <v>0</v>
      </c>
      <c r="O19" s="377">
        <f>P19+Q19</f>
        <v>0</v>
      </c>
      <c r="P19" s="376">
        <v>0</v>
      </c>
      <c r="Q19" s="376">
        <v>0</v>
      </c>
      <c r="R19" s="377">
        <f>S19+T19</f>
        <v>0</v>
      </c>
      <c r="S19" s="376">
        <v>0</v>
      </c>
      <c r="T19" s="376">
        <v>0</v>
      </c>
      <c r="U19" s="377">
        <f>V19+W19</f>
        <v>0</v>
      </c>
      <c r="V19" s="376">
        <v>0</v>
      </c>
      <c r="W19" s="376">
        <v>0</v>
      </c>
    </row>
    <row r="20" spans="1:23" s="371" customFormat="1" ht="14.85" hidden="1" customHeight="1">
      <c r="A20" s="702"/>
      <c r="B20" s="702"/>
      <c r="C20" s="683"/>
      <c r="D20" s="685"/>
      <c r="E20" s="686"/>
      <c r="F20" s="702"/>
      <c r="G20" s="375">
        <v>0</v>
      </c>
      <c r="H20" s="375">
        <v>0</v>
      </c>
      <c r="I20" s="700" t="s">
        <v>2</v>
      </c>
      <c r="J20" s="688">
        <f t="shared" ref="J20:W20" si="0">J17+J19</f>
        <v>1560000</v>
      </c>
      <c r="K20" s="688">
        <f t="shared" si="0"/>
        <v>1243476</v>
      </c>
      <c r="L20" s="687">
        <f t="shared" si="0"/>
        <v>1243476</v>
      </c>
      <c r="M20" s="687">
        <f t="shared" si="0"/>
        <v>0</v>
      </c>
      <c r="N20" s="688">
        <f t="shared" si="0"/>
        <v>316524</v>
      </c>
      <c r="O20" s="688">
        <f t="shared" si="0"/>
        <v>316524</v>
      </c>
      <c r="P20" s="687">
        <f t="shared" si="0"/>
        <v>316524</v>
      </c>
      <c r="Q20" s="687">
        <f t="shared" si="0"/>
        <v>0</v>
      </c>
      <c r="R20" s="688">
        <f t="shared" si="0"/>
        <v>0</v>
      </c>
      <c r="S20" s="687">
        <f t="shared" si="0"/>
        <v>0</v>
      </c>
      <c r="T20" s="687">
        <f t="shared" si="0"/>
        <v>0</v>
      </c>
      <c r="U20" s="688">
        <f t="shared" si="0"/>
        <v>0</v>
      </c>
      <c r="V20" s="687">
        <f t="shared" si="0"/>
        <v>0</v>
      </c>
      <c r="W20" s="687">
        <f t="shared" si="0"/>
        <v>0</v>
      </c>
    </row>
    <row r="21" spans="1:23" s="371" customFormat="1" ht="14.85" hidden="1" customHeight="1">
      <c r="A21" s="702"/>
      <c r="B21" s="702"/>
      <c r="C21" s="684"/>
      <c r="D21" s="685"/>
      <c r="E21" s="686"/>
      <c r="F21" s="702"/>
      <c r="G21" s="375">
        <v>0</v>
      </c>
      <c r="H21" s="375">
        <v>0</v>
      </c>
      <c r="I21" s="701"/>
      <c r="J21" s="688"/>
      <c r="K21" s="688"/>
      <c r="L21" s="687"/>
      <c r="M21" s="687"/>
      <c r="N21" s="688"/>
      <c r="O21" s="688"/>
      <c r="P21" s="687"/>
      <c r="Q21" s="687"/>
      <c r="R21" s="688"/>
      <c r="S21" s="687"/>
      <c r="T21" s="687"/>
      <c r="U21" s="688"/>
      <c r="V21" s="687"/>
      <c r="W21" s="687"/>
    </row>
    <row r="22" spans="1:23" s="371" customFormat="1" ht="14.85" hidden="1" customHeight="1">
      <c r="A22" s="702">
        <v>2</v>
      </c>
      <c r="B22" s="760" t="s">
        <v>737</v>
      </c>
      <c r="C22" s="682" t="s">
        <v>738</v>
      </c>
      <c r="D22" s="685" t="s">
        <v>739</v>
      </c>
      <c r="E22" s="686" t="s">
        <v>615</v>
      </c>
      <c r="F22" s="702" t="s">
        <v>740</v>
      </c>
      <c r="G22" s="375">
        <f>G23+G24+G25+G26</f>
        <v>22009656</v>
      </c>
      <c r="H22" s="375">
        <f>H23+H24+H25+H26</f>
        <v>198000</v>
      </c>
      <c r="I22" s="700" t="s">
        <v>0</v>
      </c>
      <c r="J22" s="688">
        <f t="shared" ref="J22" si="1">K22+N22</f>
        <v>4488707</v>
      </c>
      <c r="K22" s="688">
        <f t="shared" ref="K22" si="2">L22+M22</f>
        <v>3704081</v>
      </c>
      <c r="L22" s="687">
        <v>3704081</v>
      </c>
      <c r="M22" s="687">
        <v>0</v>
      </c>
      <c r="N22" s="688">
        <f t="shared" ref="N22" si="3">O22+R22+U22</f>
        <v>784626</v>
      </c>
      <c r="O22" s="688">
        <f t="shared" ref="O22" si="4">P22+Q22</f>
        <v>784626</v>
      </c>
      <c r="P22" s="687">
        <v>784626</v>
      </c>
      <c r="Q22" s="687">
        <v>0</v>
      </c>
      <c r="R22" s="688">
        <f t="shared" ref="R22" si="5">S22+T22</f>
        <v>0</v>
      </c>
      <c r="S22" s="687">
        <v>0</v>
      </c>
      <c r="T22" s="687">
        <v>0</v>
      </c>
      <c r="U22" s="688">
        <f t="shared" ref="U22" si="6">V22+W22</f>
        <v>0</v>
      </c>
      <c r="V22" s="687">
        <v>0</v>
      </c>
      <c r="W22" s="687">
        <v>0</v>
      </c>
    </row>
    <row r="23" spans="1:23" s="371" customFormat="1" ht="14.85" hidden="1" customHeight="1">
      <c r="A23" s="702"/>
      <c r="B23" s="761"/>
      <c r="C23" s="683"/>
      <c r="D23" s="685"/>
      <c r="E23" s="686"/>
      <c r="F23" s="702"/>
      <c r="G23" s="375">
        <v>18162369</v>
      </c>
      <c r="H23" s="375">
        <v>163390</v>
      </c>
      <c r="I23" s="701"/>
      <c r="J23" s="688"/>
      <c r="K23" s="688"/>
      <c r="L23" s="687"/>
      <c r="M23" s="687"/>
      <c r="N23" s="688"/>
      <c r="O23" s="688"/>
      <c r="P23" s="687"/>
      <c r="Q23" s="687"/>
      <c r="R23" s="688"/>
      <c r="S23" s="687"/>
      <c r="T23" s="687"/>
      <c r="U23" s="688"/>
      <c r="V23" s="687"/>
      <c r="W23" s="687"/>
    </row>
    <row r="24" spans="1:23" s="371" customFormat="1" ht="14.85" hidden="1" customHeight="1">
      <c r="A24" s="702"/>
      <c r="B24" s="761"/>
      <c r="C24" s="683"/>
      <c r="D24" s="685"/>
      <c r="E24" s="686"/>
      <c r="F24" s="702"/>
      <c r="G24" s="375">
        <v>3847287</v>
      </c>
      <c r="H24" s="375">
        <v>34610</v>
      </c>
      <c r="I24" s="378" t="s">
        <v>1</v>
      </c>
      <c r="J24" s="377">
        <f t="shared" ref="J24" si="7">K24+N24</f>
        <v>0</v>
      </c>
      <c r="K24" s="377">
        <f t="shared" ref="K24" si="8">L24+M24</f>
        <v>0</v>
      </c>
      <c r="L24" s="376">
        <v>0</v>
      </c>
      <c r="M24" s="376">
        <v>0</v>
      </c>
      <c r="N24" s="377">
        <f t="shared" ref="N24" si="9">O24+R24+U24</f>
        <v>0</v>
      </c>
      <c r="O24" s="377">
        <f t="shared" ref="O24" si="10">P24+Q24</f>
        <v>0</v>
      </c>
      <c r="P24" s="376">
        <v>0</v>
      </c>
      <c r="Q24" s="376">
        <v>0</v>
      </c>
      <c r="R24" s="377">
        <f t="shared" ref="R24" si="11">S24+T24</f>
        <v>0</v>
      </c>
      <c r="S24" s="376">
        <v>0</v>
      </c>
      <c r="T24" s="376">
        <v>0</v>
      </c>
      <c r="U24" s="377">
        <f t="shared" ref="U24" si="12">V24+W24</f>
        <v>0</v>
      </c>
      <c r="V24" s="376">
        <v>0</v>
      </c>
      <c r="W24" s="376">
        <v>0</v>
      </c>
    </row>
    <row r="25" spans="1:23" s="371" customFormat="1" ht="14.85" hidden="1" customHeight="1">
      <c r="A25" s="702"/>
      <c r="B25" s="761"/>
      <c r="C25" s="683"/>
      <c r="D25" s="685"/>
      <c r="E25" s="686"/>
      <c r="F25" s="702"/>
      <c r="G25" s="375">
        <v>0</v>
      </c>
      <c r="H25" s="375">
        <v>0</v>
      </c>
      <c r="I25" s="700" t="s">
        <v>2</v>
      </c>
      <c r="J25" s="688">
        <f t="shared" ref="J25:W25" si="13">J22+J24</f>
        <v>4488707</v>
      </c>
      <c r="K25" s="688">
        <f t="shared" si="13"/>
        <v>3704081</v>
      </c>
      <c r="L25" s="687">
        <f t="shared" si="13"/>
        <v>3704081</v>
      </c>
      <c r="M25" s="687">
        <f t="shared" si="13"/>
        <v>0</v>
      </c>
      <c r="N25" s="688">
        <f t="shared" si="13"/>
        <v>784626</v>
      </c>
      <c r="O25" s="688">
        <f t="shared" si="13"/>
        <v>784626</v>
      </c>
      <c r="P25" s="687">
        <f t="shared" si="13"/>
        <v>784626</v>
      </c>
      <c r="Q25" s="687">
        <f t="shared" si="13"/>
        <v>0</v>
      </c>
      <c r="R25" s="688">
        <f t="shared" si="13"/>
        <v>0</v>
      </c>
      <c r="S25" s="687">
        <f t="shared" si="13"/>
        <v>0</v>
      </c>
      <c r="T25" s="687">
        <f t="shared" si="13"/>
        <v>0</v>
      </c>
      <c r="U25" s="688">
        <f t="shared" si="13"/>
        <v>0</v>
      </c>
      <c r="V25" s="687">
        <f t="shared" si="13"/>
        <v>0</v>
      </c>
      <c r="W25" s="687">
        <f t="shared" si="13"/>
        <v>0</v>
      </c>
    </row>
    <row r="26" spans="1:23" s="371" customFormat="1" ht="14.85" hidden="1" customHeight="1">
      <c r="A26" s="702"/>
      <c r="B26" s="762"/>
      <c r="C26" s="684"/>
      <c r="D26" s="685"/>
      <c r="E26" s="686"/>
      <c r="F26" s="702"/>
      <c r="G26" s="375">
        <v>0</v>
      </c>
      <c r="H26" s="375">
        <v>0</v>
      </c>
      <c r="I26" s="701"/>
      <c r="J26" s="688"/>
      <c r="K26" s="688"/>
      <c r="L26" s="687"/>
      <c r="M26" s="687"/>
      <c r="N26" s="688"/>
      <c r="O26" s="688"/>
      <c r="P26" s="687"/>
      <c r="Q26" s="687"/>
      <c r="R26" s="688"/>
      <c r="S26" s="687"/>
      <c r="T26" s="687"/>
      <c r="U26" s="688"/>
      <c r="V26" s="687"/>
      <c r="W26" s="687"/>
    </row>
    <row r="27" spans="1:23" s="371" customFormat="1" ht="14.85" hidden="1" customHeight="1">
      <c r="A27" s="702">
        <v>3</v>
      </c>
      <c r="B27" s="760" t="s">
        <v>741</v>
      </c>
      <c r="C27" s="763" t="s">
        <v>742</v>
      </c>
      <c r="D27" s="685" t="s">
        <v>351</v>
      </c>
      <c r="E27" s="686" t="s">
        <v>743</v>
      </c>
      <c r="F27" s="702" t="s">
        <v>744</v>
      </c>
      <c r="G27" s="375">
        <f>G28+G29+G30+G31</f>
        <v>47338777</v>
      </c>
      <c r="H27" s="375">
        <f>H28+H29+H30+H31</f>
        <v>36338777</v>
      </c>
      <c r="I27" s="700" t="s">
        <v>0</v>
      </c>
      <c r="J27" s="688">
        <f t="shared" ref="J27" si="14">K27+N27</f>
        <v>7100000</v>
      </c>
      <c r="K27" s="688">
        <f t="shared" ref="K27" si="15">L27+M27</f>
        <v>4518000</v>
      </c>
      <c r="L27" s="687">
        <v>4518000</v>
      </c>
      <c r="M27" s="687">
        <v>0</v>
      </c>
      <c r="N27" s="688">
        <f t="shared" ref="N27" si="16">O27+R27+U27</f>
        <v>2582000</v>
      </c>
      <c r="O27" s="688">
        <f t="shared" ref="O27" si="17">P27+Q27</f>
        <v>2582000</v>
      </c>
      <c r="P27" s="687">
        <v>2582000</v>
      </c>
      <c r="Q27" s="687">
        <v>0</v>
      </c>
      <c r="R27" s="688">
        <f t="shared" ref="R27" si="18">S27+T27</f>
        <v>0</v>
      </c>
      <c r="S27" s="687">
        <v>0</v>
      </c>
      <c r="T27" s="687">
        <v>0</v>
      </c>
      <c r="U27" s="688">
        <f t="shared" ref="U27" si="19">V27+W27</f>
        <v>0</v>
      </c>
      <c r="V27" s="687">
        <v>0</v>
      </c>
      <c r="W27" s="687">
        <v>0</v>
      </c>
    </row>
    <row r="28" spans="1:23" s="371" customFormat="1" ht="14.85" hidden="1" customHeight="1">
      <c r="A28" s="702"/>
      <c r="B28" s="761"/>
      <c r="C28" s="763"/>
      <c r="D28" s="685"/>
      <c r="E28" s="686"/>
      <c r="F28" s="702"/>
      <c r="G28" s="375">
        <v>30121562</v>
      </c>
      <c r="H28" s="375">
        <v>23121562</v>
      </c>
      <c r="I28" s="701"/>
      <c r="J28" s="688"/>
      <c r="K28" s="688"/>
      <c r="L28" s="687"/>
      <c r="M28" s="687"/>
      <c r="N28" s="688"/>
      <c r="O28" s="688"/>
      <c r="P28" s="687"/>
      <c r="Q28" s="687"/>
      <c r="R28" s="688"/>
      <c r="S28" s="687"/>
      <c r="T28" s="687"/>
      <c r="U28" s="688"/>
      <c r="V28" s="687"/>
      <c r="W28" s="687"/>
    </row>
    <row r="29" spans="1:23" s="371" customFormat="1" ht="14.85" hidden="1" customHeight="1">
      <c r="A29" s="702"/>
      <c r="B29" s="761"/>
      <c r="C29" s="763"/>
      <c r="D29" s="685"/>
      <c r="E29" s="686"/>
      <c r="F29" s="702"/>
      <c r="G29" s="375">
        <v>17217215</v>
      </c>
      <c r="H29" s="375">
        <v>13217215</v>
      </c>
      <c r="I29" s="378" t="s">
        <v>1</v>
      </c>
      <c r="J29" s="377">
        <f t="shared" ref="J29" si="20">K29+N29</f>
        <v>0</v>
      </c>
      <c r="K29" s="377">
        <f t="shared" ref="K29" si="21">L29+M29</f>
        <v>0</v>
      </c>
      <c r="L29" s="376">
        <v>0</v>
      </c>
      <c r="M29" s="376">
        <v>0</v>
      </c>
      <c r="N29" s="377">
        <f t="shared" ref="N29" si="22">O29+R29+U29</f>
        <v>0</v>
      </c>
      <c r="O29" s="377">
        <f t="shared" ref="O29" si="23">P29+Q29</f>
        <v>0</v>
      </c>
      <c r="P29" s="376">
        <v>0</v>
      </c>
      <c r="Q29" s="376">
        <v>0</v>
      </c>
      <c r="R29" s="377">
        <f t="shared" ref="R29" si="24">S29+T29</f>
        <v>0</v>
      </c>
      <c r="S29" s="376">
        <v>0</v>
      </c>
      <c r="T29" s="376">
        <v>0</v>
      </c>
      <c r="U29" s="377">
        <f t="shared" ref="U29" si="25">V29+W29</f>
        <v>0</v>
      </c>
      <c r="V29" s="376">
        <v>0</v>
      </c>
      <c r="W29" s="376">
        <v>0</v>
      </c>
    </row>
    <row r="30" spans="1:23" s="371" customFormat="1" ht="14.85" hidden="1" customHeight="1">
      <c r="A30" s="702"/>
      <c r="B30" s="761"/>
      <c r="C30" s="763"/>
      <c r="D30" s="685"/>
      <c r="E30" s="686"/>
      <c r="F30" s="702"/>
      <c r="G30" s="375">
        <v>0</v>
      </c>
      <c r="H30" s="375">
        <v>0</v>
      </c>
      <c r="I30" s="700" t="s">
        <v>2</v>
      </c>
      <c r="J30" s="688">
        <f t="shared" ref="J30:W30" si="26">J27+J29</f>
        <v>7100000</v>
      </c>
      <c r="K30" s="688">
        <f t="shared" si="26"/>
        <v>4518000</v>
      </c>
      <c r="L30" s="687">
        <f t="shared" si="26"/>
        <v>4518000</v>
      </c>
      <c r="M30" s="687">
        <f t="shared" si="26"/>
        <v>0</v>
      </c>
      <c r="N30" s="688">
        <f t="shared" si="26"/>
        <v>2582000</v>
      </c>
      <c r="O30" s="688">
        <f t="shared" si="26"/>
        <v>2582000</v>
      </c>
      <c r="P30" s="687">
        <f t="shared" si="26"/>
        <v>2582000</v>
      </c>
      <c r="Q30" s="687">
        <f t="shared" si="26"/>
        <v>0</v>
      </c>
      <c r="R30" s="688">
        <f t="shared" si="26"/>
        <v>0</v>
      </c>
      <c r="S30" s="687">
        <f t="shared" si="26"/>
        <v>0</v>
      </c>
      <c r="T30" s="687">
        <f t="shared" si="26"/>
        <v>0</v>
      </c>
      <c r="U30" s="688">
        <f t="shared" si="26"/>
        <v>0</v>
      </c>
      <c r="V30" s="687">
        <f t="shared" si="26"/>
        <v>0</v>
      </c>
      <c r="W30" s="687">
        <f t="shared" si="26"/>
        <v>0</v>
      </c>
    </row>
    <row r="31" spans="1:23" s="371" customFormat="1" ht="14.85" hidden="1" customHeight="1">
      <c r="A31" s="702"/>
      <c r="B31" s="762"/>
      <c r="C31" s="763"/>
      <c r="D31" s="685"/>
      <c r="E31" s="686"/>
      <c r="F31" s="702"/>
      <c r="G31" s="375">
        <v>0</v>
      </c>
      <c r="H31" s="375">
        <v>0</v>
      </c>
      <c r="I31" s="701"/>
      <c r="J31" s="688"/>
      <c r="K31" s="688"/>
      <c r="L31" s="687"/>
      <c r="M31" s="687"/>
      <c r="N31" s="688"/>
      <c r="O31" s="688"/>
      <c r="P31" s="687"/>
      <c r="Q31" s="687"/>
      <c r="R31" s="688"/>
      <c r="S31" s="687"/>
      <c r="T31" s="687"/>
      <c r="U31" s="688"/>
      <c r="V31" s="687"/>
      <c r="W31" s="687"/>
    </row>
    <row r="32" spans="1:23" s="371" customFormat="1" ht="14.85" hidden="1" customHeight="1">
      <c r="A32" s="702">
        <v>4</v>
      </c>
      <c r="B32" s="760" t="s">
        <v>741</v>
      </c>
      <c r="C32" s="763" t="s">
        <v>745</v>
      </c>
      <c r="D32" s="685" t="s">
        <v>351</v>
      </c>
      <c r="E32" s="686" t="s">
        <v>743</v>
      </c>
      <c r="F32" s="702" t="s">
        <v>746</v>
      </c>
      <c r="G32" s="375">
        <f>G33+G34+G35+G36</f>
        <v>978834</v>
      </c>
      <c r="H32" s="375">
        <f>H33+H34+H35+H36</f>
        <v>908834</v>
      </c>
      <c r="I32" s="700" t="s">
        <v>0</v>
      </c>
      <c r="J32" s="688">
        <f t="shared" ref="J32" si="27">K32+N32</f>
        <v>70000</v>
      </c>
      <c r="K32" s="688">
        <f t="shared" ref="K32" si="28">L32+M32</f>
        <v>45000</v>
      </c>
      <c r="L32" s="687">
        <v>45000</v>
      </c>
      <c r="M32" s="687">
        <v>0</v>
      </c>
      <c r="N32" s="688">
        <f t="shared" ref="N32" si="29">O32+R32+U32</f>
        <v>25000</v>
      </c>
      <c r="O32" s="688">
        <f t="shared" ref="O32" si="30">P32+Q32</f>
        <v>25000</v>
      </c>
      <c r="P32" s="687">
        <v>25000</v>
      </c>
      <c r="Q32" s="687">
        <v>0</v>
      </c>
      <c r="R32" s="688">
        <f t="shared" ref="R32" si="31">S32+T32</f>
        <v>0</v>
      </c>
      <c r="S32" s="687">
        <v>0</v>
      </c>
      <c r="T32" s="687">
        <v>0</v>
      </c>
      <c r="U32" s="688">
        <f t="shared" ref="U32" si="32">V32+W32</f>
        <v>0</v>
      </c>
      <c r="V32" s="687">
        <v>0</v>
      </c>
      <c r="W32" s="687">
        <v>0</v>
      </c>
    </row>
    <row r="33" spans="1:23" s="371" customFormat="1" ht="14.85" hidden="1" customHeight="1">
      <c r="A33" s="702"/>
      <c r="B33" s="761"/>
      <c r="C33" s="763"/>
      <c r="D33" s="685"/>
      <c r="E33" s="686"/>
      <c r="F33" s="702"/>
      <c r="G33" s="375">
        <v>623661</v>
      </c>
      <c r="H33" s="375">
        <v>578661</v>
      </c>
      <c r="I33" s="701"/>
      <c r="J33" s="688"/>
      <c r="K33" s="688"/>
      <c r="L33" s="687"/>
      <c r="M33" s="687"/>
      <c r="N33" s="688"/>
      <c r="O33" s="688"/>
      <c r="P33" s="687"/>
      <c r="Q33" s="687"/>
      <c r="R33" s="688"/>
      <c r="S33" s="687"/>
      <c r="T33" s="687"/>
      <c r="U33" s="688"/>
      <c r="V33" s="687"/>
      <c r="W33" s="687"/>
    </row>
    <row r="34" spans="1:23" s="371" customFormat="1" ht="14.85" hidden="1" customHeight="1">
      <c r="A34" s="702"/>
      <c r="B34" s="761"/>
      <c r="C34" s="763"/>
      <c r="D34" s="685"/>
      <c r="E34" s="686"/>
      <c r="F34" s="702"/>
      <c r="G34" s="375">
        <v>355173</v>
      </c>
      <c r="H34" s="375">
        <v>330173</v>
      </c>
      <c r="I34" s="378" t="s">
        <v>1</v>
      </c>
      <c r="J34" s="377">
        <f t="shared" ref="J34" si="33">K34+N34</f>
        <v>0</v>
      </c>
      <c r="K34" s="377">
        <f t="shared" ref="K34" si="34">L34+M34</f>
        <v>0</v>
      </c>
      <c r="L34" s="376">
        <v>0</v>
      </c>
      <c r="M34" s="376">
        <v>0</v>
      </c>
      <c r="N34" s="377">
        <f t="shared" ref="N34" si="35">O34+R34+U34</f>
        <v>0</v>
      </c>
      <c r="O34" s="377">
        <f t="shared" ref="O34" si="36">P34+Q34</f>
        <v>0</v>
      </c>
      <c r="P34" s="376">
        <v>0</v>
      </c>
      <c r="Q34" s="376">
        <v>0</v>
      </c>
      <c r="R34" s="377">
        <f t="shared" ref="R34" si="37">S34+T34</f>
        <v>0</v>
      </c>
      <c r="S34" s="376">
        <v>0</v>
      </c>
      <c r="T34" s="376">
        <v>0</v>
      </c>
      <c r="U34" s="377">
        <f t="shared" ref="U34" si="38">V34+W34</f>
        <v>0</v>
      </c>
      <c r="V34" s="376">
        <v>0</v>
      </c>
      <c r="W34" s="376">
        <v>0</v>
      </c>
    </row>
    <row r="35" spans="1:23" s="371" customFormat="1" ht="14.85" hidden="1" customHeight="1">
      <c r="A35" s="702"/>
      <c r="B35" s="761"/>
      <c r="C35" s="763"/>
      <c r="D35" s="685"/>
      <c r="E35" s="686"/>
      <c r="F35" s="702"/>
      <c r="G35" s="375">
        <v>0</v>
      </c>
      <c r="H35" s="375">
        <v>0</v>
      </c>
      <c r="I35" s="700" t="s">
        <v>2</v>
      </c>
      <c r="J35" s="688">
        <f t="shared" ref="J35:W35" si="39">J32+J34</f>
        <v>70000</v>
      </c>
      <c r="K35" s="688">
        <f t="shared" si="39"/>
        <v>45000</v>
      </c>
      <c r="L35" s="687">
        <f t="shared" si="39"/>
        <v>45000</v>
      </c>
      <c r="M35" s="687">
        <f t="shared" si="39"/>
        <v>0</v>
      </c>
      <c r="N35" s="688">
        <f t="shared" si="39"/>
        <v>25000</v>
      </c>
      <c r="O35" s="688">
        <f t="shared" si="39"/>
        <v>25000</v>
      </c>
      <c r="P35" s="687">
        <f t="shared" si="39"/>
        <v>25000</v>
      </c>
      <c r="Q35" s="687">
        <f t="shared" si="39"/>
        <v>0</v>
      </c>
      <c r="R35" s="688">
        <f t="shared" si="39"/>
        <v>0</v>
      </c>
      <c r="S35" s="687">
        <f t="shared" si="39"/>
        <v>0</v>
      </c>
      <c r="T35" s="687">
        <f t="shared" si="39"/>
        <v>0</v>
      </c>
      <c r="U35" s="688">
        <f t="shared" si="39"/>
        <v>0</v>
      </c>
      <c r="V35" s="687">
        <f t="shared" si="39"/>
        <v>0</v>
      </c>
      <c r="W35" s="687">
        <f t="shared" si="39"/>
        <v>0</v>
      </c>
    </row>
    <row r="36" spans="1:23" s="371" customFormat="1" ht="15.75" hidden="1" customHeight="1">
      <c r="A36" s="702"/>
      <c r="B36" s="762"/>
      <c r="C36" s="763"/>
      <c r="D36" s="685"/>
      <c r="E36" s="686"/>
      <c r="F36" s="702"/>
      <c r="G36" s="375">
        <v>0</v>
      </c>
      <c r="H36" s="375">
        <v>0</v>
      </c>
      <c r="I36" s="701"/>
      <c r="J36" s="688"/>
      <c r="K36" s="688"/>
      <c r="L36" s="687"/>
      <c r="M36" s="687"/>
      <c r="N36" s="688"/>
      <c r="O36" s="688"/>
      <c r="P36" s="687"/>
      <c r="Q36" s="687"/>
      <c r="R36" s="688"/>
      <c r="S36" s="687"/>
      <c r="T36" s="687"/>
      <c r="U36" s="688"/>
      <c r="V36" s="687"/>
      <c r="W36" s="687"/>
    </row>
    <row r="37" spans="1:23" s="371" customFormat="1" ht="14.85" hidden="1" customHeight="1">
      <c r="A37" s="702">
        <v>5</v>
      </c>
      <c r="B37" s="760" t="s">
        <v>741</v>
      </c>
      <c r="C37" s="763" t="s">
        <v>747</v>
      </c>
      <c r="D37" s="685" t="s">
        <v>351</v>
      </c>
      <c r="E37" s="686" t="s">
        <v>743</v>
      </c>
      <c r="F37" s="702" t="s">
        <v>744</v>
      </c>
      <c r="G37" s="375">
        <f>G38+G39+G40+G41</f>
        <v>10830461</v>
      </c>
      <c r="H37" s="375">
        <f>H38+H39+H40+H41</f>
        <v>9630461</v>
      </c>
      <c r="I37" s="700" t="s">
        <v>0</v>
      </c>
      <c r="J37" s="688">
        <f t="shared" ref="J37" si="40">K37+N37</f>
        <v>1000000</v>
      </c>
      <c r="K37" s="688">
        <f t="shared" ref="K37" si="41">L37+M37</f>
        <v>636000</v>
      </c>
      <c r="L37" s="687">
        <v>636000</v>
      </c>
      <c r="M37" s="687">
        <v>0</v>
      </c>
      <c r="N37" s="688">
        <f t="shared" ref="N37" si="42">O37+R37+U37</f>
        <v>364000</v>
      </c>
      <c r="O37" s="688">
        <f t="shared" ref="O37" si="43">P37+Q37</f>
        <v>364000</v>
      </c>
      <c r="P37" s="687">
        <v>364000</v>
      </c>
      <c r="Q37" s="687">
        <v>0</v>
      </c>
      <c r="R37" s="688">
        <f t="shared" ref="R37" si="44">S37+T37</f>
        <v>0</v>
      </c>
      <c r="S37" s="687">
        <v>0</v>
      </c>
      <c r="T37" s="687">
        <v>0</v>
      </c>
      <c r="U37" s="688">
        <f t="shared" ref="U37" si="45">V37+W37</f>
        <v>0</v>
      </c>
      <c r="V37" s="687">
        <v>0</v>
      </c>
      <c r="W37" s="687">
        <v>0</v>
      </c>
    </row>
    <row r="38" spans="1:23" s="371" customFormat="1" ht="14.85" hidden="1" customHeight="1">
      <c r="A38" s="702"/>
      <c r="B38" s="761"/>
      <c r="C38" s="763"/>
      <c r="D38" s="685"/>
      <c r="E38" s="686"/>
      <c r="F38" s="702"/>
      <c r="G38" s="375">
        <v>6890973</v>
      </c>
      <c r="H38" s="375">
        <v>6127973</v>
      </c>
      <c r="I38" s="701"/>
      <c r="J38" s="688"/>
      <c r="K38" s="688"/>
      <c r="L38" s="687"/>
      <c r="M38" s="687"/>
      <c r="N38" s="688"/>
      <c r="O38" s="688"/>
      <c r="P38" s="687"/>
      <c r="Q38" s="687"/>
      <c r="R38" s="688"/>
      <c r="S38" s="687"/>
      <c r="T38" s="687"/>
      <c r="U38" s="688"/>
      <c r="V38" s="687"/>
      <c r="W38" s="687"/>
    </row>
    <row r="39" spans="1:23" s="371" customFormat="1" ht="14.85" hidden="1" customHeight="1">
      <c r="A39" s="702"/>
      <c r="B39" s="761"/>
      <c r="C39" s="763"/>
      <c r="D39" s="685"/>
      <c r="E39" s="686"/>
      <c r="F39" s="702"/>
      <c r="G39" s="375">
        <v>3939488</v>
      </c>
      <c r="H39" s="375">
        <v>3502488</v>
      </c>
      <c r="I39" s="378" t="s">
        <v>1</v>
      </c>
      <c r="J39" s="377">
        <f t="shared" ref="J39" si="46">K39+N39</f>
        <v>0</v>
      </c>
      <c r="K39" s="377">
        <f t="shared" ref="K39" si="47">L39+M39</f>
        <v>0</v>
      </c>
      <c r="L39" s="376">
        <v>0</v>
      </c>
      <c r="M39" s="376">
        <v>0</v>
      </c>
      <c r="N39" s="377">
        <f t="shared" ref="N39" si="48">O39+R39+U39</f>
        <v>0</v>
      </c>
      <c r="O39" s="377">
        <f t="shared" ref="O39" si="49">P39+Q39</f>
        <v>0</v>
      </c>
      <c r="P39" s="376">
        <v>0</v>
      </c>
      <c r="Q39" s="376">
        <v>0</v>
      </c>
      <c r="R39" s="377">
        <f t="shared" ref="R39" si="50">S39+T39</f>
        <v>0</v>
      </c>
      <c r="S39" s="376">
        <v>0</v>
      </c>
      <c r="T39" s="376">
        <v>0</v>
      </c>
      <c r="U39" s="377">
        <f t="shared" ref="U39" si="51">V39+W39</f>
        <v>0</v>
      </c>
      <c r="V39" s="376">
        <v>0</v>
      </c>
      <c r="W39" s="376">
        <v>0</v>
      </c>
    </row>
    <row r="40" spans="1:23" s="371" customFormat="1" ht="14.85" hidden="1" customHeight="1">
      <c r="A40" s="702"/>
      <c r="B40" s="761"/>
      <c r="C40" s="763"/>
      <c r="D40" s="685"/>
      <c r="E40" s="686"/>
      <c r="F40" s="702"/>
      <c r="G40" s="375">
        <v>0</v>
      </c>
      <c r="H40" s="375">
        <v>0</v>
      </c>
      <c r="I40" s="700" t="s">
        <v>2</v>
      </c>
      <c r="J40" s="688">
        <f t="shared" ref="J40:W40" si="52">J37+J39</f>
        <v>1000000</v>
      </c>
      <c r="K40" s="688">
        <f t="shared" si="52"/>
        <v>636000</v>
      </c>
      <c r="L40" s="687">
        <f t="shared" si="52"/>
        <v>636000</v>
      </c>
      <c r="M40" s="687">
        <f t="shared" si="52"/>
        <v>0</v>
      </c>
      <c r="N40" s="688">
        <f t="shared" si="52"/>
        <v>364000</v>
      </c>
      <c r="O40" s="688">
        <f t="shared" si="52"/>
        <v>364000</v>
      </c>
      <c r="P40" s="687">
        <f t="shared" si="52"/>
        <v>364000</v>
      </c>
      <c r="Q40" s="687">
        <f t="shared" si="52"/>
        <v>0</v>
      </c>
      <c r="R40" s="688">
        <f t="shared" si="52"/>
        <v>0</v>
      </c>
      <c r="S40" s="687">
        <f t="shared" si="52"/>
        <v>0</v>
      </c>
      <c r="T40" s="687">
        <f t="shared" si="52"/>
        <v>0</v>
      </c>
      <c r="U40" s="688">
        <f t="shared" si="52"/>
        <v>0</v>
      </c>
      <c r="V40" s="687">
        <f t="shared" si="52"/>
        <v>0</v>
      </c>
      <c r="W40" s="687">
        <f t="shared" si="52"/>
        <v>0</v>
      </c>
    </row>
    <row r="41" spans="1:23" s="371" customFormat="1" ht="14.85" hidden="1" customHeight="1">
      <c r="A41" s="702"/>
      <c r="B41" s="762"/>
      <c r="C41" s="763"/>
      <c r="D41" s="685"/>
      <c r="E41" s="686"/>
      <c r="F41" s="702"/>
      <c r="G41" s="375">
        <v>0</v>
      </c>
      <c r="H41" s="375">
        <v>0</v>
      </c>
      <c r="I41" s="701"/>
      <c r="J41" s="688"/>
      <c r="K41" s="688"/>
      <c r="L41" s="687"/>
      <c r="M41" s="687"/>
      <c r="N41" s="688"/>
      <c r="O41" s="688"/>
      <c r="P41" s="687"/>
      <c r="Q41" s="687"/>
      <c r="R41" s="688"/>
      <c r="S41" s="687"/>
      <c r="T41" s="687"/>
      <c r="U41" s="688"/>
      <c r="V41" s="687"/>
      <c r="W41" s="687"/>
    </row>
    <row r="42" spans="1:23" s="371" customFormat="1" ht="14.85" hidden="1" customHeight="1">
      <c r="A42" s="702">
        <v>6</v>
      </c>
      <c r="B42" s="685" t="s">
        <v>748</v>
      </c>
      <c r="C42" s="682" t="s">
        <v>749</v>
      </c>
      <c r="D42" s="685" t="s">
        <v>351</v>
      </c>
      <c r="E42" s="686" t="s">
        <v>750</v>
      </c>
      <c r="F42" s="685" t="s">
        <v>645</v>
      </c>
      <c r="G42" s="375">
        <f>G44+G43+G45+G46</f>
        <v>139000</v>
      </c>
      <c r="H42" s="375">
        <f>H44+H43+H45+H46</f>
        <v>0</v>
      </c>
      <c r="I42" s="700" t="s">
        <v>0</v>
      </c>
      <c r="J42" s="688">
        <f t="shared" ref="J42" si="53">K42+N42</f>
        <v>60000</v>
      </c>
      <c r="K42" s="688">
        <f t="shared" ref="K42" si="54">L42+M42</f>
        <v>42000</v>
      </c>
      <c r="L42" s="687">
        <v>42000</v>
      </c>
      <c r="M42" s="687">
        <v>0</v>
      </c>
      <c r="N42" s="688">
        <f t="shared" ref="N42" si="55">O42+R42+U42</f>
        <v>18000</v>
      </c>
      <c r="O42" s="688">
        <f t="shared" ref="O42" si="56">P42+Q42</f>
        <v>18000</v>
      </c>
      <c r="P42" s="687">
        <v>18000</v>
      </c>
      <c r="Q42" s="687">
        <v>0</v>
      </c>
      <c r="R42" s="688">
        <f t="shared" ref="R42" si="57">S42+T42</f>
        <v>0</v>
      </c>
      <c r="S42" s="687">
        <v>0</v>
      </c>
      <c r="T42" s="687">
        <v>0</v>
      </c>
      <c r="U42" s="688">
        <f t="shared" ref="U42" si="58">V42+W42</f>
        <v>0</v>
      </c>
      <c r="V42" s="687">
        <v>0</v>
      </c>
      <c r="W42" s="687">
        <v>0</v>
      </c>
    </row>
    <row r="43" spans="1:23" s="371" customFormat="1" ht="14.85" hidden="1" customHeight="1">
      <c r="A43" s="702"/>
      <c r="B43" s="685"/>
      <c r="C43" s="683"/>
      <c r="D43" s="685"/>
      <c r="E43" s="686"/>
      <c r="F43" s="685"/>
      <c r="G43" s="375">
        <v>98000</v>
      </c>
      <c r="H43" s="375">
        <v>0</v>
      </c>
      <c r="I43" s="701"/>
      <c r="J43" s="688"/>
      <c r="K43" s="688"/>
      <c r="L43" s="687"/>
      <c r="M43" s="687"/>
      <c r="N43" s="688"/>
      <c r="O43" s="688"/>
      <c r="P43" s="687"/>
      <c r="Q43" s="687"/>
      <c r="R43" s="688"/>
      <c r="S43" s="687"/>
      <c r="T43" s="687"/>
      <c r="U43" s="688"/>
      <c r="V43" s="687"/>
      <c r="W43" s="687"/>
    </row>
    <row r="44" spans="1:23" s="371" customFormat="1" ht="14.85" hidden="1" customHeight="1">
      <c r="A44" s="702"/>
      <c r="B44" s="685"/>
      <c r="C44" s="683"/>
      <c r="D44" s="685"/>
      <c r="E44" s="686"/>
      <c r="F44" s="685"/>
      <c r="G44" s="375">
        <v>41000</v>
      </c>
      <c r="H44" s="375">
        <v>0</v>
      </c>
      <c r="I44" s="378" t="s">
        <v>1</v>
      </c>
      <c r="J44" s="377">
        <f t="shared" ref="J44" si="59">K44+N44</f>
        <v>0</v>
      </c>
      <c r="K44" s="377">
        <f t="shared" ref="K44" si="60">L44+M44</f>
        <v>0</v>
      </c>
      <c r="L44" s="376">
        <v>0</v>
      </c>
      <c r="M44" s="376">
        <v>0</v>
      </c>
      <c r="N44" s="377">
        <f t="shared" ref="N44" si="61">O44+R44+U44</f>
        <v>0</v>
      </c>
      <c r="O44" s="377">
        <f t="shared" ref="O44" si="62">P44+Q44</f>
        <v>0</v>
      </c>
      <c r="P44" s="376">
        <v>0</v>
      </c>
      <c r="Q44" s="376">
        <v>0</v>
      </c>
      <c r="R44" s="377">
        <f t="shared" ref="R44" si="63">S44+T44</f>
        <v>0</v>
      </c>
      <c r="S44" s="376">
        <v>0</v>
      </c>
      <c r="T44" s="376">
        <v>0</v>
      </c>
      <c r="U44" s="377">
        <f t="shared" ref="U44" si="64">V44+W44</f>
        <v>0</v>
      </c>
      <c r="V44" s="376">
        <v>0</v>
      </c>
      <c r="W44" s="376">
        <v>0</v>
      </c>
    </row>
    <row r="45" spans="1:23" s="371" customFormat="1" ht="14.85" hidden="1" customHeight="1">
      <c r="A45" s="702"/>
      <c r="B45" s="685"/>
      <c r="C45" s="683"/>
      <c r="D45" s="685"/>
      <c r="E45" s="686"/>
      <c r="F45" s="685"/>
      <c r="G45" s="375">
        <v>0</v>
      </c>
      <c r="H45" s="375">
        <v>0</v>
      </c>
      <c r="I45" s="700" t="s">
        <v>2</v>
      </c>
      <c r="J45" s="688">
        <f t="shared" ref="J45:W45" si="65">J42+J44</f>
        <v>60000</v>
      </c>
      <c r="K45" s="688">
        <f t="shared" si="65"/>
        <v>42000</v>
      </c>
      <c r="L45" s="687">
        <f t="shared" si="65"/>
        <v>42000</v>
      </c>
      <c r="M45" s="687">
        <f t="shared" si="65"/>
        <v>0</v>
      </c>
      <c r="N45" s="688">
        <f t="shared" si="65"/>
        <v>18000</v>
      </c>
      <c r="O45" s="688">
        <f t="shared" si="65"/>
        <v>18000</v>
      </c>
      <c r="P45" s="687">
        <f t="shared" si="65"/>
        <v>18000</v>
      </c>
      <c r="Q45" s="687">
        <f t="shared" si="65"/>
        <v>0</v>
      </c>
      <c r="R45" s="688">
        <f t="shared" si="65"/>
        <v>0</v>
      </c>
      <c r="S45" s="687">
        <f t="shared" si="65"/>
        <v>0</v>
      </c>
      <c r="T45" s="687">
        <f t="shared" si="65"/>
        <v>0</v>
      </c>
      <c r="U45" s="688">
        <f t="shared" si="65"/>
        <v>0</v>
      </c>
      <c r="V45" s="687">
        <f t="shared" si="65"/>
        <v>0</v>
      </c>
      <c r="W45" s="687">
        <f t="shared" si="65"/>
        <v>0</v>
      </c>
    </row>
    <row r="46" spans="1:23" s="371" customFormat="1" ht="14.85" hidden="1" customHeight="1">
      <c r="A46" s="702"/>
      <c r="B46" s="685"/>
      <c r="C46" s="684"/>
      <c r="D46" s="685"/>
      <c r="E46" s="686"/>
      <c r="F46" s="685"/>
      <c r="G46" s="375">
        <v>0</v>
      </c>
      <c r="H46" s="375">
        <v>0</v>
      </c>
      <c r="I46" s="701"/>
      <c r="J46" s="688"/>
      <c r="K46" s="688"/>
      <c r="L46" s="687"/>
      <c r="M46" s="687"/>
      <c r="N46" s="688"/>
      <c r="O46" s="688"/>
      <c r="P46" s="687"/>
      <c r="Q46" s="687"/>
      <c r="R46" s="688"/>
      <c r="S46" s="687"/>
      <c r="T46" s="687"/>
      <c r="U46" s="688"/>
      <c r="V46" s="687"/>
      <c r="W46" s="687"/>
    </row>
    <row r="47" spans="1:23" s="371" customFormat="1" ht="14.25" customHeight="1">
      <c r="A47" s="702">
        <v>1</v>
      </c>
      <c r="B47" s="760" t="s">
        <v>751</v>
      </c>
      <c r="C47" s="682" t="s">
        <v>752</v>
      </c>
      <c r="D47" s="685" t="s">
        <v>753</v>
      </c>
      <c r="E47" s="686" t="s">
        <v>678</v>
      </c>
      <c r="F47" s="702" t="s">
        <v>696</v>
      </c>
      <c r="G47" s="375">
        <f>G48+G49+G50+G51</f>
        <v>6270334</v>
      </c>
      <c r="H47" s="375">
        <f>H48+H49+H50+H51</f>
        <v>326989</v>
      </c>
      <c r="I47" s="700" t="s">
        <v>0</v>
      </c>
      <c r="J47" s="688">
        <f t="shared" ref="J47" si="66">K47+N47</f>
        <v>515706</v>
      </c>
      <c r="K47" s="688">
        <f t="shared" ref="K47" si="67">L47+M47</f>
        <v>412567</v>
      </c>
      <c r="L47" s="687">
        <v>412567</v>
      </c>
      <c r="M47" s="687">
        <v>0</v>
      </c>
      <c r="N47" s="688">
        <f t="shared" ref="N47" si="68">O47+R47+U47</f>
        <v>103139</v>
      </c>
      <c r="O47" s="688">
        <f t="shared" ref="O47" si="69">P47+Q47</f>
        <v>0</v>
      </c>
      <c r="P47" s="687">
        <v>0</v>
      </c>
      <c r="Q47" s="687">
        <v>0</v>
      </c>
      <c r="R47" s="688">
        <f t="shared" ref="R47" si="70">S47+T47</f>
        <v>103139</v>
      </c>
      <c r="S47" s="687">
        <v>103139</v>
      </c>
      <c r="T47" s="687">
        <v>0</v>
      </c>
      <c r="U47" s="688">
        <f t="shared" ref="U47" si="71">V47+W47</f>
        <v>0</v>
      </c>
      <c r="V47" s="687">
        <v>0</v>
      </c>
      <c r="W47" s="687">
        <v>0</v>
      </c>
    </row>
    <row r="48" spans="1:23" s="371" customFormat="1" ht="14.25" customHeight="1">
      <c r="A48" s="702"/>
      <c r="B48" s="761"/>
      <c r="C48" s="683"/>
      <c r="D48" s="685"/>
      <c r="E48" s="686"/>
      <c r="F48" s="702"/>
      <c r="G48" s="375">
        <v>5967866</v>
      </c>
      <c r="H48" s="375">
        <v>261591</v>
      </c>
      <c r="I48" s="701"/>
      <c r="J48" s="688"/>
      <c r="K48" s="688"/>
      <c r="L48" s="687"/>
      <c r="M48" s="687"/>
      <c r="N48" s="688"/>
      <c r="O48" s="688"/>
      <c r="P48" s="687"/>
      <c r="Q48" s="687"/>
      <c r="R48" s="688"/>
      <c r="S48" s="687"/>
      <c r="T48" s="687"/>
      <c r="U48" s="688"/>
      <c r="V48" s="687"/>
      <c r="W48" s="687"/>
    </row>
    <row r="49" spans="1:23" s="371" customFormat="1" ht="14.25" customHeight="1">
      <c r="A49" s="702"/>
      <c r="B49" s="761"/>
      <c r="C49" s="683"/>
      <c r="D49" s="685"/>
      <c r="E49" s="686"/>
      <c r="F49" s="702"/>
      <c r="G49" s="375">
        <v>0</v>
      </c>
      <c r="H49" s="375">
        <v>0</v>
      </c>
      <c r="I49" s="378" t="s">
        <v>1</v>
      </c>
      <c r="J49" s="377">
        <f t="shared" ref="J49" si="72">K49+N49</f>
        <v>1113187</v>
      </c>
      <c r="K49" s="377">
        <f t="shared" ref="K49" si="73">L49+M49</f>
        <v>1109662</v>
      </c>
      <c r="L49" s="376">
        <v>1109662</v>
      </c>
      <c r="M49" s="376">
        <v>0</v>
      </c>
      <c r="N49" s="377">
        <f t="shared" ref="N49" si="74">O49+R49+U49</f>
        <v>3525</v>
      </c>
      <c r="O49" s="377">
        <f t="shared" ref="O49" si="75">P49+Q49</f>
        <v>0</v>
      </c>
      <c r="P49" s="376">
        <v>0</v>
      </c>
      <c r="Q49" s="376">
        <v>0</v>
      </c>
      <c r="R49" s="377">
        <f t="shared" ref="R49" si="76">S49+T49</f>
        <v>3525</v>
      </c>
      <c r="S49" s="376">
        <v>3525</v>
      </c>
      <c r="T49" s="376">
        <v>0</v>
      </c>
      <c r="U49" s="377">
        <f t="shared" ref="U49" si="77">V49+W49</f>
        <v>0</v>
      </c>
      <c r="V49" s="376">
        <v>0</v>
      </c>
      <c r="W49" s="376">
        <v>0</v>
      </c>
    </row>
    <row r="50" spans="1:23" s="371" customFormat="1" ht="14.25" customHeight="1">
      <c r="A50" s="702"/>
      <c r="B50" s="761"/>
      <c r="C50" s="683"/>
      <c r="D50" s="685"/>
      <c r="E50" s="686"/>
      <c r="F50" s="702"/>
      <c r="G50" s="375">
        <v>302468</v>
      </c>
      <c r="H50" s="375">
        <v>65398</v>
      </c>
      <c r="I50" s="700" t="s">
        <v>2</v>
      </c>
      <c r="J50" s="688">
        <f t="shared" ref="J50:W50" si="78">J47+J49</f>
        <v>1628893</v>
      </c>
      <c r="K50" s="688">
        <f t="shared" si="78"/>
        <v>1522229</v>
      </c>
      <c r="L50" s="687">
        <f t="shared" si="78"/>
        <v>1522229</v>
      </c>
      <c r="M50" s="687">
        <f t="shared" si="78"/>
        <v>0</v>
      </c>
      <c r="N50" s="688">
        <f t="shared" si="78"/>
        <v>106664</v>
      </c>
      <c r="O50" s="688">
        <f t="shared" si="78"/>
        <v>0</v>
      </c>
      <c r="P50" s="687">
        <f t="shared" si="78"/>
        <v>0</v>
      </c>
      <c r="Q50" s="687">
        <f t="shared" si="78"/>
        <v>0</v>
      </c>
      <c r="R50" s="688">
        <f t="shared" si="78"/>
        <v>106664</v>
      </c>
      <c r="S50" s="687">
        <f t="shared" si="78"/>
        <v>106664</v>
      </c>
      <c r="T50" s="687">
        <f t="shared" si="78"/>
        <v>0</v>
      </c>
      <c r="U50" s="688">
        <f t="shared" si="78"/>
        <v>0</v>
      </c>
      <c r="V50" s="687">
        <f t="shared" si="78"/>
        <v>0</v>
      </c>
      <c r="W50" s="687">
        <f t="shared" si="78"/>
        <v>0</v>
      </c>
    </row>
    <row r="51" spans="1:23" s="371" customFormat="1" ht="14.25" customHeight="1">
      <c r="A51" s="702"/>
      <c r="B51" s="762"/>
      <c r="C51" s="684"/>
      <c r="D51" s="685"/>
      <c r="E51" s="686"/>
      <c r="F51" s="702"/>
      <c r="G51" s="375">
        <v>0</v>
      </c>
      <c r="H51" s="375">
        <v>0</v>
      </c>
      <c r="I51" s="701"/>
      <c r="J51" s="688"/>
      <c r="K51" s="688"/>
      <c r="L51" s="687"/>
      <c r="M51" s="687"/>
      <c r="N51" s="688"/>
      <c r="O51" s="688"/>
      <c r="P51" s="687"/>
      <c r="Q51" s="687"/>
      <c r="R51" s="688"/>
      <c r="S51" s="687"/>
      <c r="T51" s="687"/>
      <c r="U51" s="688"/>
      <c r="V51" s="687"/>
      <c r="W51" s="687"/>
    </row>
    <row r="52" spans="1:23" s="371" customFormat="1" ht="14.25" customHeight="1">
      <c r="A52" s="702">
        <v>2</v>
      </c>
      <c r="B52" s="760" t="s">
        <v>754</v>
      </c>
      <c r="C52" s="682" t="s">
        <v>755</v>
      </c>
      <c r="D52" s="685" t="s">
        <v>351</v>
      </c>
      <c r="E52" s="686" t="s">
        <v>625</v>
      </c>
      <c r="F52" s="702" t="s">
        <v>652</v>
      </c>
      <c r="G52" s="375">
        <f>G53+G54+G55+G56</f>
        <v>971220</v>
      </c>
      <c r="H52" s="375">
        <f>H53+H54+H55+H56</f>
        <v>145695</v>
      </c>
      <c r="I52" s="700" t="s">
        <v>0</v>
      </c>
      <c r="J52" s="688">
        <f t="shared" ref="J52" si="79">K52+N52</f>
        <v>372775</v>
      </c>
      <c r="K52" s="688">
        <f t="shared" ref="K52" si="80">L52+M52</f>
        <v>298220</v>
      </c>
      <c r="L52" s="687">
        <v>298220</v>
      </c>
      <c r="M52" s="687">
        <v>0</v>
      </c>
      <c r="N52" s="688">
        <f t="shared" ref="N52" si="81">O52+R52+U52</f>
        <v>74555</v>
      </c>
      <c r="O52" s="688">
        <f t="shared" ref="O52" si="82">P52+Q52</f>
        <v>0</v>
      </c>
      <c r="P52" s="687">
        <v>0</v>
      </c>
      <c r="Q52" s="687">
        <v>0</v>
      </c>
      <c r="R52" s="688">
        <f t="shared" ref="R52" si="83">S52+T52</f>
        <v>74555</v>
      </c>
      <c r="S52" s="687">
        <v>74555</v>
      </c>
      <c r="T52" s="687">
        <v>0</v>
      </c>
      <c r="U52" s="688">
        <f t="shared" ref="U52" si="84">V52+W52</f>
        <v>0</v>
      </c>
      <c r="V52" s="687">
        <v>0</v>
      </c>
      <c r="W52" s="687">
        <v>0</v>
      </c>
    </row>
    <row r="53" spans="1:23" s="371" customFormat="1" ht="14.25" customHeight="1">
      <c r="A53" s="702"/>
      <c r="B53" s="761"/>
      <c r="C53" s="683"/>
      <c r="D53" s="685"/>
      <c r="E53" s="686"/>
      <c r="F53" s="702"/>
      <c r="G53" s="375">
        <v>776976</v>
      </c>
      <c r="H53" s="375">
        <v>116556</v>
      </c>
      <c r="I53" s="701"/>
      <c r="J53" s="688"/>
      <c r="K53" s="688"/>
      <c r="L53" s="687"/>
      <c r="M53" s="687"/>
      <c r="N53" s="688"/>
      <c r="O53" s="688"/>
      <c r="P53" s="687"/>
      <c r="Q53" s="687"/>
      <c r="R53" s="688"/>
      <c r="S53" s="687"/>
      <c r="T53" s="687"/>
      <c r="U53" s="688"/>
      <c r="V53" s="687"/>
      <c r="W53" s="687"/>
    </row>
    <row r="54" spans="1:23" s="371" customFormat="1" ht="14.25" customHeight="1">
      <c r="A54" s="702"/>
      <c r="B54" s="761"/>
      <c r="C54" s="683"/>
      <c r="D54" s="685"/>
      <c r="E54" s="686"/>
      <c r="F54" s="702"/>
      <c r="G54" s="375">
        <v>0</v>
      </c>
      <c r="H54" s="375">
        <v>0</v>
      </c>
      <c r="I54" s="378" t="s">
        <v>1</v>
      </c>
      <c r="J54" s="377">
        <f t="shared" ref="J54" si="85">K54+N54</f>
        <v>27725</v>
      </c>
      <c r="K54" s="377">
        <f t="shared" ref="K54" si="86">L54+M54</f>
        <v>22179</v>
      </c>
      <c r="L54" s="376">
        <v>22179</v>
      </c>
      <c r="M54" s="376">
        <v>0</v>
      </c>
      <c r="N54" s="377">
        <f t="shared" ref="N54" si="87">O54+R54+U54</f>
        <v>5546</v>
      </c>
      <c r="O54" s="377">
        <f t="shared" ref="O54" si="88">P54+Q54</f>
        <v>0</v>
      </c>
      <c r="P54" s="376">
        <v>0</v>
      </c>
      <c r="Q54" s="376">
        <v>0</v>
      </c>
      <c r="R54" s="377">
        <f t="shared" ref="R54" si="89">S54+T54</f>
        <v>5546</v>
      </c>
      <c r="S54" s="376">
        <v>5546</v>
      </c>
      <c r="T54" s="376">
        <v>0</v>
      </c>
      <c r="U54" s="377">
        <f t="shared" ref="U54" si="90">V54+W54</f>
        <v>0</v>
      </c>
      <c r="V54" s="376">
        <v>0</v>
      </c>
      <c r="W54" s="376">
        <v>0</v>
      </c>
    </row>
    <row r="55" spans="1:23" s="371" customFormat="1" ht="14.25" customHeight="1">
      <c r="A55" s="702"/>
      <c r="B55" s="761"/>
      <c r="C55" s="683"/>
      <c r="D55" s="685"/>
      <c r="E55" s="686"/>
      <c r="F55" s="702"/>
      <c r="G55" s="375">
        <v>194244</v>
      </c>
      <c r="H55" s="375">
        <v>29139</v>
      </c>
      <c r="I55" s="700" t="s">
        <v>2</v>
      </c>
      <c r="J55" s="688">
        <f t="shared" ref="J55:W55" si="91">J52+J54</f>
        <v>400500</v>
      </c>
      <c r="K55" s="688">
        <f t="shared" si="91"/>
        <v>320399</v>
      </c>
      <c r="L55" s="687">
        <f t="shared" si="91"/>
        <v>320399</v>
      </c>
      <c r="M55" s="687">
        <f t="shared" si="91"/>
        <v>0</v>
      </c>
      <c r="N55" s="688">
        <f t="shared" si="91"/>
        <v>80101</v>
      </c>
      <c r="O55" s="688">
        <f t="shared" si="91"/>
        <v>0</v>
      </c>
      <c r="P55" s="687">
        <f t="shared" si="91"/>
        <v>0</v>
      </c>
      <c r="Q55" s="687">
        <f t="shared" si="91"/>
        <v>0</v>
      </c>
      <c r="R55" s="688">
        <f t="shared" si="91"/>
        <v>80101</v>
      </c>
      <c r="S55" s="687">
        <f t="shared" si="91"/>
        <v>80101</v>
      </c>
      <c r="T55" s="687">
        <f t="shared" si="91"/>
        <v>0</v>
      </c>
      <c r="U55" s="688">
        <f t="shared" si="91"/>
        <v>0</v>
      </c>
      <c r="V55" s="687">
        <f t="shared" si="91"/>
        <v>0</v>
      </c>
      <c r="W55" s="687">
        <f t="shared" si="91"/>
        <v>0</v>
      </c>
    </row>
    <row r="56" spans="1:23" s="371" customFormat="1" ht="14.25" customHeight="1">
      <c r="A56" s="702"/>
      <c r="B56" s="762"/>
      <c r="C56" s="684"/>
      <c r="D56" s="685"/>
      <c r="E56" s="686"/>
      <c r="F56" s="702"/>
      <c r="G56" s="375">
        <v>0</v>
      </c>
      <c r="H56" s="375">
        <v>0</v>
      </c>
      <c r="I56" s="701"/>
      <c r="J56" s="688"/>
      <c r="K56" s="688"/>
      <c r="L56" s="687"/>
      <c r="M56" s="687"/>
      <c r="N56" s="688"/>
      <c r="O56" s="688"/>
      <c r="P56" s="687"/>
      <c r="Q56" s="687"/>
      <c r="R56" s="688"/>
      <c r="S56" s="687"/>
      <c r="T56" s="687"/>
      <c r="U56" s="688"/>
      <c r="V56" s="687"/>
      <c r="W56" s="687"/>
    </row>
    <row r="57" spans="1:23" s="371" customFormat="1" ht="14.25" hidden="1" customHeight="1">
      <c r="A57" s="702">
        <v>1</v>
      </c>
      <c r="B57" s="760" t="s">
        <v>756</v>
      </c>
      <c r="C57" s="682" t="s">
        <v>757</v>
      </c>
      <c r="D57" s="685" t="s">
        <v>351</v>
      </c>
      <c r="E57" s="686" t="s">
        <v>625</v>
      </c>
      <c r="F57" s="702" t="s">
        <v>758</v>
      </c>
      <c r="G57" s="375">
        <f>G58+G59+G60+G61</f>
        <v>455550</v>
      </c>
      <c r="H57" s="375">
        <f>H58+H59+H60+H61</f>
        <v>0</v>
      </c>
      <c r="I57" s="700" t="s">
        <v>0</v>
      </c>
      <c r="J57" s="688">
        <f t="shared" ref="J57" si="92">K57+N57</f>
        <v>151200</v>
      </c>
      <c r="K57" s="688">
        <f t="shared" ref="K57" si="93">L57+M57</f>
        <v>151200</v>
      </c>
      <c r="L57" s="687">
        <v>151200</v>
      </c>
      <c r="M57" s="687">
        <v>0</v>
      </c>
      <c r="N57" s="688">
        <f t="shared" ref="N57" si="94">O57+R57+U57</f>
        <v>0</v>
      </c>
      <c r="O57" s="688">
        <f t="shared" ref="O57" si="95">P57+Q57</f>
        <v>0</v>
      </c>
      <c r="P57" s="687">
        <v>0</v>
      </c>
      <c r="Q57" s="687">
        <v>0</v>
      </c>
      <c r="R57" s="688">
        <f t="shared" ref="R57" si="96">S57+T57</f>
        <v>0</v>
      </c>
      <c r="S57" s="687">
        <v>0</v>
      </c>
      <c r="T57" s="687">
        <v>0</v>
      </c>
      <c r="U57" s="688">
        <f t="shared" ref="U57" si="97">V57+W57</f>
        <v>0</v>
      </c>
      <c r="V57" s="687">
        <v>0</v>
      </c>
      <c r="W57" s="687">
        <v>0</v>
      </c>
    </row>
    <row r="58" spans="1:23" s="371" customFormat="1" ht="14.25" hidden="1" customHeight="1">
      <c r="A58" s="702"/>
      <c r="B58" s="761"/>
      <c r="C58" s="683"/>
      <c r="D58" s="685"/>
      <c r="E58" s="686"/>
      <c r="F58" s="702"/>
      <c r="G58" s="375">
        <v>455550</v>
      </c>
      <c r="H58" s="375">
        <v>0</v>
      </c>
      <c r="I58" s="701"/>
      <c r="J58" s="688"/>
      <c r="K58" s="688"/>
      <c r="L58" s="687"/>
      <c r="M58" s="687"/>
      <c r="N58" s="688"/>
      <c r="O58" s="688"/>
      <c r="P58" s="687"/>
      <c r="Q58" s="687"/>
      <c r="R58" s="688"/>
      <c r="S58" s="687"/>
      <c r="T58" s="687"/>
      <c r="U58" s="688"/>
      <c r="V58" s="687"/>
      <c r="W58" s="687"/>
    </row>
    <row r="59" spans="1:23" s="371" customFormat="1" ht="14.25" hidden="1" customHeight="1">
      <c r="A59" s="702"/>
      <c r="B59" s="761"/>
      <c r="C59" s="683"/>
      <c r="D59" s="685"/>
      <c r="E59" s="686"/>
      <c r="F59" s="702"/>
      <c r="G59" s="375">
        <v>0</v>
      </c>
      <c r="H59" s="375">
        <v>0</v>
      </c>
      <c r="I59" s="378" t="s">
        <v>1</v>
      </c>
      <c r="J59" s="377">
        <f t="shared" ref="J59" si="98">K59+N59</f>
        <v>0</v>
      </c>
      <c r="K59" s="377">
        <f t="shared" ref="K59" si="99">L59+M59</f>
        <v>0</v>
      </c>
      <c r="L59" s="376">
        <v>0</v>
      </c>
      <c r="M59" s="376">
        <v>0</v>
      </c>
      <c r="N59" s="377">
        <f t="shared" ref="N59" si="100">O59+R59+U59</f>
        <v>0</v>
      </c>
      <c r="O59" s="377">
        <f t="shared" ref="O59" si="101">P59+Q59</f>
        <v>0</v>
      </c>
      <c r="P59" s="376">
        <v>0</v>
      </c>
      <c r="Q59" s="376">
        <v>0</v>
      </c>
      <c r="R59" s="377">
        <f t="shared" ref="R59" si="102">S59+T59</f>
        <v>0</v>
      </c>
      <c r="S59" s="376">
        <v>0</v>
      </c>
      <c r="T59" s="376">
        <v>0</v>
      </c>
      <c r="U59" s="377">
        <f t="shared" ref="U59" si="103">V59+W59</f>
        <v>0</v>
      </c>
      <c r="V59" s="376">
        <v>0</v>
      </c>
      <c r="W59" s="376">
        <v>0</v>
      </c>
    </row>
    <row r="60" spans="1:23" s="371" customFormat="1" ht="14.25" hidden="1" customHeight="1">
      <c r="A60" s="702"/>
      <c r="B60" s="761"/>
      <c r="C60" s="683"/>
      <c r="D60" s="685"/>
      <c r="E60" s="686"/>
      <c r="F60" s="702"/>
      <c r="G60" s="375">
        <v>0</v>
      </c>
      <c r="H60" s="375">
        <v>0</v>
      </c>
      <c r="I60" s="700" t="s">
        <v>2</v>
      </c>
      <c r="J60" s="688">
        <f t="shared" ref="J60:W60" si="104">J57+J59</f>
        <v>151200</v>
      </c>
      <c r="K60" s="688">
        <f t="shared" si="104"/>
        <v>151200</v>
      </c>
      <c r="L60" s="687">
        <f t="shared" si="104"/>
        <v>151200</v>
      </c>
      <c r="M60" s="687">
        <f t="shared" si="104"/>
        <v>0</v>
      </c>
      <c r="N60" s="688">
        <f t="shared" si="104"/>
        <v>0</v>
      </c>
      <c r="O60" s="688">
        <f t="shared" si="104"/>
        <v>0</v>
      </c>
      <c r="P60" s="687">
        <f t="shared" si="104"/>
        <v>0</v>
      </c>
      <c r="Q60" s="687">
        <f t="shared" si="104"/>
        <v>0</v>
      </c>
      <c r="R60" s="688">
        <f t="shared" si="104"/>
        <v>0</v>
      </c>
      <c r="S60" s="687">
        <f t="shared" si="104"/>
        <v>0</v>
      </c>
      <c r="T60" s="687">
        <f t="shared" si="104"/>
        <v>0</v>
      </c>
      <c r="U60" s="688">
        <f t="shared" si="104"/>
        <v>0</v>
      </c>
      <c r="V60" s="687">
        <f t="shared" si="104"/>
        <v>0</v>
      </c>
      <c r="W60" s="687">
        <f t="shared" si="104"/>
        <v>0</v>
      </c>
    </row>
    <row r="61" spans="1:23" s="371" customFormat="1" ht="14.25" hidden="1" customHeight="1">
      <c r="A61" s="702"/>
      <c r="B61" s="762"/>
      <c r="C61" s="684"/>
      <c r="D61" s="685"/>
      <c r="E61" s="686"/>
      <c r="F61" s="702"/>
      <c r="G61" s="375">
        <v>0</v>
      </c>
      <c r="H61" s="375">
        <v>0</v>
      </c>
      <c r="I61" s="701"/>
      <c r="J61" s="688"/>
      <c r="K61" s="688"/>
      <c r="L61" s="687"/>
      <c r="M61" s="687"/>
      <c r="N61" s="688"/>
      <c r="O61" s="688"/>
      <c r="P61" s="687"/>
      <c r="Q61" s="687"/>
      <c r="R61" s="688"/>
      <c r="S61" s="687"/>
      <c r="T61" s="687"/>
      <c r="U61" s="688"/>
      <c r="V61" s="687"/>
      <c r="W61" s="687"/>
    </row>
    <row r="62" spans="1:23" s="371" customFormat="1" ht="14.25" hidden="1" customHeight="1">
      <c r="A62" s="702">
        <v>2</v>
      </c>
      <c r="B62" s="760" t="s">
        <v>759</v>
      </c>
      <c r="C62" s="682" t="s">
        <v>760</v>
      </c>
      <c r="D62" s="685" t="s">
        <v>351</v>
      </c>
      <c r="E62" s="686" t="s">
        <v>625</v>
      </c>
      <c r="F62" s="702" t="s">
        <v>761</v>
      </c>
      <c r="G62" s="375">
        <f>G63+G64+G65+G66</f>
        <v>961575</v>
      </c>
      <c r="H62" s="375">
        <f>H63+H64+H65+H66</f>
        <v>0</v>
      </c>
      <c r="I62" s="700" t="s">
        <v>0</v>
      </c>
      <c r="J62" s="688">
        <f t="shared" ref="J62" si="105">K62+N62</f>
        <v>210027</v>
      </c>
      <c r="K62" s="688">
        <f t="shared" ref="K62" si="106">L62+M62</f>
        <v>168022</v>
      </c>
      <c r="L62" s="687">
        <v>168022</v>
      </c>
      <c r="M62" s="687">
        <v>0</v>
      </c>
      <c r="N62" s="688">
        <f t="shared" ref="N62" si="107">O62+R62+U62</f>
        <v>42005</v>
      </c>
      <c r="O62" s="688">
        <f t="shared" ref="O62" si="108">P62+Q62</f>
        <v>0</v>
      </c>
      <c r="P62" s="687">
        <v>0</v>
      </c>
      <c r="Q62" s="687">
        <v>0</v>
      </c>
      <c r="R62" s="688">
        <f t="shared" ref="R62" si="109">S62+T62</f>
        <v>42005</v>
      </c>
      <c r="S62" s="687">
        <v>42005</v>
      </c>
      <c r="T62" s="687">
        <v>0</v>
      </c>
      <c r="U62" s="688">
        <f t="shared" ref="U62" si="110">V62+W62</f>
        <v>0</v>
      </c>
      <c r="V62" s="687">
        <v>0</v>
      </c>
      <c r="W62" s="687">
        <v>0</v>
      </c>
    </row>
    <row r="63" spans="1:23" s="371" customFormat="1" ht="14.25" hidden="1" customHeight="1">
      <c r="A63" s="702"/>
      <c r="B63" s="761"/>
      <c r="C63" s="683"/>
      <c r="D63" s="685"/>
      <c r="E63" s="686"/>
      <c r="F63" s="702"/>
      <c r="G63" s="375">
        <v>769260</v>
      </c>
      <c r="H63" s="375">
        <v>0</v>
      </c>
      <c r="I63" s="701"/>
      <c r="J63" s="688"/>
      <c r="K63" s="688"/>
      <c r="L63" s="687"/>
      <c r="M63" s="687"/>
      <c r="N63" s="688"/>
      <c r="O63" s="688"/>
      <c r="P63" s="687"/>
      <c r="Q63" s="687"/>
      <c r="R63" s="688"/>
      <c r="S63" s="687"/>
      <c r="T63" s="687"/>
      <c r="U63" s="688"/>
      <c r="V63" s="687"/>
      <c r="W63" s="687"/>
    </row>
    <row r="64" spans="1:23" s="371" customFormat="1" ht="14.25" hidden="1" customHeight="1">
      <c r="A64" s="702"/>
      <c r="B64" s="761"/>
      <c r="C64" s="683"/>
      <c r="D64" s="685"/>
      <c r="E64" s="686"/>
      <c r="F64" s="702"/>
      <c r="G64" s="375">
        <v>0</v>
      </c>
      <c r="H64" s="375">
        <v>0</v>
      </c>
      <c r="I64" s="378" t="s">
        <v>1</v>
      </c>
      <c r="J64" s="377">
        <f t="shared" ref="J64" si="111">K64+N64</f>
        <v>0</v>
      </c>
      <c r="K64" s="377">
        <f t="shared" ref="K64" si="112">L64+M64</f>
        <v>0</v>
      </c>
      <c r="L64" s="376">
        <v>0</v>
      </c>
      <c r="M64" s="376">
        <v>0</v>
      </c>
      <c r="N64" s="377">
        <f t="shared" ref="N64" si="113">O64+R64+U64</f>
        <v>0</v>
      </c>
      <c r="O64" s="377">
        <f t="shared" ref="O64" si="114">P64+Q64</f>
        <v>0</v>
      </c>
      <c r="P64" s="376">
        <v>0</v>
      </c>
      <c r="Q64" s="376">
        <v>0</v>
      </c>
      <c r="R64" s="377">
        <f t="shared" ref="R64" si="115">S64+T64</f>
        <v>0</v>
      </c>
      <c r="S64" s="376">
        <v>0</v>
      </c>
      <c r="T64" s="376">
        <v>0</v>
      </c>
      <c r="U64" s="377">
        <f t="shared" ref="U64" si="116">V64+W64</f>
        <v>0</v>
      </c>
      <c r="V64" s="376">
        <v>0</v>
      </c>
      <c r="W64" s="376">
        <v>0</v>
      </c>
    </row>
    <row r="65" spans="1:23" s="371" customFormat="1" ht="14.25" hidden="1" customHeight="1">
      <c r="A65" s="702"/>
      <c r="B65" s="761"/>
      <c r="C65" s="683"/>
      <c r="D65" s="685"/>
      <c r="E65" s="686"/>
      <c r="F65" s="702"/>
      <c r="G65" s="375">
        <v>192315</v>
      </c>
      <c r="H65" s="375">
        <v>0</v>
      </c>
      <c r="I65" s="700" t="s">
        <v>2</v>
      </c>
      <c r="J65" s="688">
        <f t="shared" ref="J65:W65" si="117">J62+J64</f>
        <v>210027</v>
      </c>
      <c r="K65" s="688">
        <f t="shared" si="117"/>
        <v>168022</v>
      </c>
      <c r="L65" s="687">
        <f t="shared" si="117"/>
        <v>168022</v>
      </c>
      <c r="M65" s="687">
        <f t="shared" si="117"/>
        <v>0</v>
      </c>
      <c r="N65" s="688">
        <f t="shared" si="117"/>
        <v>42005</v>
      </c>
      <c r="O65" s="688">
        <f t="shared" si="117"/>
        <v>0</v>
      </c>
      <c r="P65" s="687">
        <f t="shared" si="117"/>
        <v>0</v>
      </c>
      <c r="Q65" s="687">
        <f t="shared" si="117"/>
        <v>0</v>
      </c>
      <c r="R65" s="688">
        <f t="shared" si="117"/>
        <v>42005</v>
      </c>
      <c r="S65" s="687">
        <f t="shared" si="117"/>
        <v>42005</v>
      </c>
      <c r="T65" s="687">
        <f t="shared" si="117"/>
        <v>0</v>
      </c>
      <c r="U65" s="688">
        <f t="shared" si="117"/>
        <v>0</v>
      </c>
      <c r="V65" s="687">
        <f t="shared" si="117"/>
        <v>0</v>
      </c>
      <c r="W65" s="687">
        <f t="shared" si="117"/>
        <v>0</v>
      </c>
    </row>
    <row r="66" spans="1:23" s="371" customFormat="1" ht="14.25" hidden="1" customHeight="1">
      <c r="A66" s="702"/>
      <c r="B66" s="762"/>
      <c r="C66" s="684"/>
      <c r="D66" s="685"/>
      <c r="E66" s="686"/>
      <c r="F66" s="702"/>
      <c r="G66" s="375">
        <v>0</v>
      </c>
      <c r="H66" s="375">
        <v>0</v>
      </c>
      <c r="I66" s="701"/>
      <c r="J66" s="688"/>
      <c r="K66" s="688"/>
      <c r="L66" s="687"/>
      <c r="M66" s="687"/>
      <c r="N66" s="688"/>
      <c r="O66" s="688"/>
      <c r="P66" s="687"/>
      <c r="Q66" s="687"/>
      <c r="R66" s="688"/>
      <c r="S66" s="687"/>
      <c r="T66" s="687"/>
      <c r="U66" s="688"/>
      <c r="V66" s="687"/>
      <c r="W66" s="687"/>
    </row>
    <row r="67" spans="1:23" s="371" customFormat="1" ht="14.25" hidden="1" customHeight="1">
      <c r="A67" s="702">
        <v>3</v>
      </c>
      <c r="B67" s="760" t="s">
        <v>759</v>
      </c>
      <c r="C67" s="682" t="s">
        <v>762</v>
      </c>
      <c r="D67" s="685" t="s">
        <v>351</v>
      </c>
      <c r="E67" s="686" t="s">
        <v>625</v>
      </c>
      <c r="F67" s="702" t="s">
        <v>761</v>
      </c>
      <c r="G67" s="375">
        <f>G68+G69+G70+G71</f>
        <v>961210</v>
      </c>
      <c r="H67" s="375">
        <f>H68+H69+H70+H71</f>
        <v>0</v>
      </c>
      <c r="I67" s="700" t="s">
        <v>0</v>
      </c>
      <c r="J67" s="688">
        <f t="shared" ref="J67" si="118">K67+N67</f>
        <v>223588</v>
      </c>
      <c r="K67" s="688">
        <f t="shared" ref="K67" si="119">L67+M67</f>
        <v>178870</v>
      </c>
      <c r="L67" s="687">
        <v>178870</v>
      </c>
      <c r="M67" s="687">
        <v>0</v>
      </c>
      <c r="N67" s="688">
        <f t="shared" ref="N67" si="120">O67+R67+U67</f>
        <v>44718</v>
      </c>
      <c r="O67" s="688">
        <f t="shared" ref="O67" si="121">P67+Q67</f>
        <v>0</v>
      </c>
      <c r="P67" s="687">
        <v>0</v>
      </c>
      <c r="Q67" s="687">
        <v>0</v>
      </c>
      <c r="R67" s="688">
        <f t="shared" ref="R67" si="122">S67+T67</f>
        <v>44718</v>
      </c>
      <c r="S67" s="687">
        <v>44718</v>
      </c>
      <c r="T67" s="687">
        <v>0</v>
      </c>
      <c r="U67" s="688">
        <f t="shared" ref="U67" si="123">V67+W67</f>
        <v>0</v>
      </c>
      <c r="V67" s="687">
        <v>0</v>
      </c>
      <c r="W67" s="687">
        <v>0</v>
      </c>
    </row>
    <row r="68" spans="1:23" s="371" customFormat="1" ht="14.25" hidden="1" customHeight="1">
      <c r="A68" s="702"/>
      <c r="B68" s="761"/>
      <c r="C68" s="683"/>
      <c r="D68" s="685"/>
      <c r="E68" s="686"/>
      <c r="F68" s="702"/>
      <c r="G68" s="375">
        <v>768967</v>
      </c>
      <c r="H68" s="375">
        <v>0</v>
      </c>
      <c r="I68" s="701"/>
      <c r="J68" s="688"/>
      <c r="K68" s="688"/>
      <c r="L68" s="687"/>
      <c r="M68" s="687"/>
      <c r="N68" s="688"/>
      <c r="O68" s="688"/>
      <c r="P68" s="687"/>
      <c r="Q68" s="687"/>
      <c r="R68" s="688"/>
      <c r="S68" s="687"/>
      <c r="T68" s="687"/>
      <c r="U68" s="688"/>
      <c r="V68" s="687"/>
      <c r="W68" s="687"/>
    </row>
    <row r="69" spans="1:23" s="371" customFormat="1" ht="14.25" hidden="1" customHeight="1">
      <c r="A69" s="702"/>
      <c r="B69" s="761"/>
      <c r="C69" s="683"/>
      <c r="D69" s="685"/>
      <c r="E69" s="686"/>
      <c r="F69" s="702"/>
      <c r="G69" s="375">
        <v>0</v>
      </c>
      <c r="H69" s="375">
        <v>0</v>
      </c>
      <c r="I69" s="378" t="s">
        <v>1</v>
      </c>
      <c r="J69" s="377">
        <f t="shared" ref="J69" si="124">K69+N69</f>
        <v>0</v>
      </c>
      <c r="K69" s="377">
        <f t="shared" ref="K69" si="125">L69+M69</f>
        <v>0</v>
      </c>
      <c r="L69" s="376">
        <v>0</v>
      </c>
      <c r="M69" s="376">
        <v>0</v>
      </c>
      <c r="N69" s="377">
        <f t="shared" ref="N69" si="126">O69+R69+U69</f>
        <v>0</v>
      </c>
      <c r="O69" s="377">
        <f t="shared" ref="O69" si="127">P69+Q69</f>
        <v>0</v>
      </c>
      <c r="P69" s="376">
        <v>0</v>
      </c>
      <c r="Q69" s="376">
        <v>0</v>
      </c>
      <c r="R69" s="377">
        <f t="shared" ref="R69" si="128">S69+T69</f>
        <v>0</v>
      </c>
      <c r="S69" s="376">
        <v>0</v>
      </c>
      <c r="T69" s="376">
        <v>0</v>
      </c>
      <c r="U69" s="377">
        <f t="shared" ref="U69" si="129">V69+W69</f>
        <v>0</v>
      </c>
      <c r="V69" s="376">
        <v>0</v>
      </c>
      <c r="W69" s="376">
        <v>0</v>
      </c>
    </row>
    <row r="70" spans="1:23" s="371" customFormat="1" ht="14.25" hidden="1" customHeight="1">
      <c r="A70" s="702"/>
      <c r="B70" s="761"/>
      <c r="C70" s="683"/>
      <c r="D70" s="685"/>
      <c r="E70" s="686"/>
      <c r="F70" s="702"/>
      <c r="G70" s="375">
        <v>192243</v>
      </c>
      <c r="H70" s="375">
        <v>0</v>
      </c>
      <c r="I70" s="700" t="s">
        <v>2</v>
      </c>
      <c r="J70" s="688">
        <f t="shared" ref="J70:W70" si="130">J67+J69</f>
        <v>223588</v>
      </c>
      <c r="K70" s="688">
        <f t="shared" si="130"/>
        <v>178870</v>
      </c>
      <c r="L70" s="687">
        <f t="shared" si="130"/>
        <v>178870</v>
      </c>
      <c r="M70" s="687">
        <f t="shared" si="130"/>
        <v>0</v>
      </c>
      <c r="N70" s="688">
        <f t="shared" si="130"/>
        <v>44718</v>
      </c>
      <c r="O70" s="688">
        <f t="shared" si="130"/>
        <v>0</v>
      </c>
      <c r="P70" s="687">
        <f t="shared" si="130"/>
        <v>0</v>
      </c>
      <c r="Q70" s="687">
        <f t="shared" si="130"/>
        <v>0</v>
      </c>
      <c r="R70" s="688">
        <f t="shared" si="130"/>
        <v>44718</v>
      </c>
      <c r="S70" s="687">
        <f t="shared" si="130"/>
        <v>44718</v>
      </c>
      <c r="T70" s="687">
        <f t="shared" si="130"/>
        <v>0</v>
      </c>
      <c r="U70" s="688">
        <f t="shared" si="130"/>
        <v>0</v>
      </c>
      <c r="V70" s="687">
        <f t="shared" si="130"/>
        <v>0</v>
      </c>
      <c r="W70" s="687">
        <f t="shared" si="130"/>
        <v>0</v>
      </c>
    </row>
    <row r="71" spans="1:23" s="371" customFormat="1" ht="14.25" hidden="1" customHeight="1">
      <c r="A71" s="702"/>
      <c r="B71" s="762"/>
      <c r="C71" s="684"/>
      <c r="D71" s="685"/>
      <c r="E71" s="686"/>
      <c r="F71" s="702"/>
      <c r="G71" s="375">
        <v>0</v>
      </c>
      <c r="H71" s="375">
        <v>0</v>
      </c>
      <c r="I71" s="701"/>
      <c r="J71" s="688"/>
      <c r="K71" s="688"/>
      <c r="L71" s="687"/>
      <c r="M71" s="687"/>
      <c r="N71" s="688"/>
      <c r="O71" s="688"/>
      <c r="P71" s="687"/>
      <c r="Q71" s="687"/>
      <c r="R71" s="688"/>
      <c r="S71" s="687"/>
      <c r="T71" s="687"/>
      <c r="U71" s="688"/>
      <c r="V71" s="687"/>
      <c r="W71" s="687"/>
    </row>
    <row r="72" spans="1:23" s="371" customFormat="1" ht="14.25" hidden="1" customHeight="1">
      <c r="A72" s="702">
        <v>4</v>
      </c>
      <c r="B72" s="760" t="s">
        <v>759</v>
      </c>
      <c r="C72" s="682" t="s">
        <v>763</v>
      </c>
      <c r="D72" s="685" t="s">
        <v>351</v>
      </c>
      <c r="E72" s="686" t="s">
        <v>764</v>
      </c>
      <c r="F72" s="702" t="s">
        <v>761</v>
      </c>
      <c r="G72" s="375">
        <f>G73+G74+G75+G76</f>
        <v>862356</v>
      </c>
      <c r="H72" s="375">
        <f>H73+H74+H75+H76</f>
        <v>0</v>
      </c>
      <c r="I72" s="700" t="s">
        <v>0</v>
      </c>
      <c r="J72" s="688">
        <f t="shared" ref="J72" si="131">K72+N72</f>
        <v>190333</v>
      </c>
      <c r="K72" s="688">
        <f t="shared" ref="K72" si="132">L72+M72</f>
        <v>152266</v>
      </c>
      <c r="L72" s="687">
        <v>152266</v>
      </c>
      <c r="M72" s="687">
        <v>0</v>
      </c>
      <c r="N72" s="688">
        <f t="shared" ref="N72" si="133">O72+R72+U72</f>
        <v>38067</v>
      </c>
      <c r="O72" s="688">
        <f t="shared" ref="O72" si="134">P72+Q72</f>
        <v>0</v>
      </c>
      <c r="P72" s="687">
        <v>0</v>
      </c>
      <c r="Q72" s="687">
        <v>0</v>
      </c>
      <c r="R72" s="688">
        <f t="shared" ref="R72" si="135">S72+T72</f>
        <v>38067</v>
      </c>
      <c r="S72" s="687">
        <v>38067</v>
      </c>
      <c r="T72" s="687">
        <v>0</v>
      </c>
      <c r="U72" s="688">
        <f t="shared" ref="U72" si="136">V72+W72</f>
        <v>0</v>
      </c>
      <c r="V72" s="687">
        <v>0</v>
      </c>
      <c r="W72" s="687">
        <v>0</v>
      </c>
    </row>
    <row r="73" spans="1:23" s="371" customFormat="1" ht="14.25" hidden="1" customHeight="1">
      <c r="A73" s="702"/>
      <c r="B73" s="761"/>
      <c r="C73" s="683"/>
      <c r="D73" s="685"/>
      <c r="E73" s="686"/>
      <c r="F73" s="702"/>
      <c r="G73" s="375">
        <v>689884</v>
      </c>
      <c r="H73" s="375">
        <v>0</v>
      </c>
      <c r="I73" s="701"/>
      <c r="J73" s="688"/>
      <c r="K73" s="688"/>
      <c r="L73" s="687"/>
      <c r="M73" s="687"/>
      <c r="N73" s="688"/>
      <c r="O73" s="688"/>
      <c r="P73" s="687"/>
      <c r="Q73" s="687"/>
      <c r="R73" s="688"/>
      <c r="S73" s="687"/>
      <c r="T73" s="687"/>
      <c r="U73" s="688"/>
      <c r="V73" s="687"/>
      <c r="W73" s="687"/>
    </row>
    <row r="74" spans="1:23" s="371" customFormat="1" ht="14.25" hidden="1" customHeight="1">
      <c r="A74" s="702"/>
      <c r="B74" s="761"/>
      <c r="C74" s="683"/>
      <c r="D74" s="685"/>
      <c r="E74" s="686"/>
      <c r="F74" s="702"/>
      <c r="G74" s="375">
        <v>0</v>
      </c>
      <c r="H74" s="375">
        <v>0</v>
      </c>
      <c r="I74" s="378" t="s">
        <v>1</v>
      </c>
      <c r="J74" s="377">
        <f t="shared" ref="J74" si="137">K74+N74</f>
        <v>0</v>
      </c>
      <c r="K74" s="377">
        <f t="shared" ref="K74" si="138">L74+M74</f>
        <v>0</v>
      </c>
      <c r="L74" s="376">
        <v>0</v>
      </c>
      <c r="M74" s="376">
        <v>0</v>
      </c>
      <c r="N74" s="377">
        <f t="shared" ref="N74" si="139">O74+R74+U74</f>
        <v>0</v>
      </c>
      <c r="O74" s="377">
        <f t="shared" ref="O74" si="140">P74+Q74</f>
        <v>0</v>
      </c>
      <c r="P74" s="376">
        <v>0</v>
      </c>
      <c r="Q74" s="376">
        <v>0</v>
      </c>
      <c r="R74" s="377">
        <f t="shared" ref="R74" si="141">S74+T74</f>
        <v>0</v>
      </c>
      <c r="S74" s="376">
        <v>0</v>
      </c>
      <c r="T74" s="376">
        <v>0</v>
      </c>
      <c r="U74" s="377">
        <f t="shared" ref="U74" si="142">V74+W74</f>
        <v>0</v>
      </c>
      <c r="V74" s="376">
        <v>0</v>
      </c>
      <c r="W74" s="376">
        <v>0</v>
      </c>
    </row>
    <row r="75" spans="1:23" s="371" customFormat="1" ht="14.25" hidden="1" customHeight="1">
      <c r="A75" s="702"/>
      <c r="B75" s="761"/>
      <c r="C75" s="683"/>
      <c r="D75" s="685"/>
      <c r="E75" s="686"/>
      <c r="F75" s="702"/>
      <c r="G75" s="375">
        <v>172472</v>
      </c>
      <c r="H75" s="375">
        <v>0</v>
      </c>
      <c r="I75" s="700" t="s">
        <v>2</v>
      </c>
      <c r="J75" s="688">
        <f t="shared" ref="J75:W75" si="143">J72+J74</f>
        <v>190333</v>
      </c>
      <c r="K75" s="688">
        <f t="shared" si="143"/>
        <v>152266</v>
      </c>
      <c r="L75" s="687">
        <f t="shared" si="143"/>
        <v>152266</v>
      </c>
      <c r="M75" s="687">
        <f t="shared" si="143"/>
        <v>0</v>
      </c>
      <c r="N75" s="688">
        <f t="shared" si="143"/>
        <v>38067</v>
      </c>
      <c r="O75" s="688">
        <f t="shared" si="143"/>
        <v>0</v>
      </c>
      <c r="P75" s="687">
        <f t="shared" si="143"/>
        <v>0</v>
      </c>
      <c r="Q75" s="687">
        <f t="shared" si="143"/>
        <v>0</v>
      </c>
      <c r="R75" s="688">
        <f t="shared" si="143"/>
        <v>38067</v>
      </c>
      <c r="S75" s="687">
        <f t="shared" si="143"/>
        <v>38067</v>
      </c>
      <c r="T75" s="687">
        <f t="shared" si="143"/>
        <v>0</v>
      </c>
      <c r="U75" s="688">
        <f t="shared" si="143"/>
        <v>0</v>
      </c>
      <c r="V75" s="687">
        <f t="shared" si="143"/>
        <v>0</v>
      </c>
      <c r="W75" s="687">
        <f t="shared" si="143"/>
        <v>0</v>
      </c>
    </row>
    <row r="76" spans="1:23" s="371" customFormat="1" ht="14.25" hidden="1" customHeight="1">
      <c r="A76" s="702"/>
      <c r="B76" s="762"/>
      <c r="C76" s="684"/>
      <c r="D76" s="685"/>
      <c r="E76" s="686"/>
      <c r="F76" s="702"/>
      <c r="G76" s="375">
        <v>0</v>
      </c>
      <c r="H76" s="375">
        <v>0</v>
      </c>
      <c r="I76" s="701"/>
      <c r="J76" s="688"/>
      <c r="K76" s="688"/>
      <c r="L76" s="687"/>
      <c r="M76" s="687"/>
      <c r="N76" s="688"/>
      <c r="O76" s="688"/>
      <c r="P76" s="687"/>
      <c r="Q76" s="687"/>
      <c r="R76" s="688"/>
      <c r="S76" s="687"/>
      <c r="T76" s="687"/>
      <c r="U76" s="688"/>
      <c r="V76" s="687"/>
      <c r="W76" s="687"/>
    </row>
    <row r="77" spans="1:23" s="371" customFormat="1" ht="14.25" hidden="1" customHeight="1">
      <c r="A77" s="702">
        <v>5</v>
      </c>
      <c r="B77" s="760" t="s">
        <v>759</v>
      </c>
      <c r="C77" s="682" t="s">
        <v>765</v>
      </c>
      <c r="D77" s="685" t="s">
        <v>351</v>
      </c>
      <c r="E77" s="686" t="s">
        <v>766</v>
      </c>
      <c r="F77" s="702" t="s">
        <v>761</v>
      </c>
      <c r="G77" s="375">
        <f>G78+G79+G80+G81</f>
        <v>835351</v>
      </c>
      <c r="H77" s="375">
        <f>H78+H79+H80+H81</f>
        <v>0</v>
      </c>
      <c r="I77" s="700" t="s">
        <v>0</v>
      </c>
      <c r="J77" s="688">
        <f t="shared" ref="J77" si="144">K77+N77</f>
        <v>179942</v>
      </c>
      <c r="K77" s="688">
        <f t="shared" ref="K77" si="145">L77+M77</f>
        <v>143954</v>
      </c>
      <c r="L77" s="687">
        <v>143954</v>
      </c>
      <c r="M77" s="687">
        <v>0</v>
      </c>
      <c r="N77" s="688">
        <f t="shared" ref="N77" si="146">O77+R77+U77</f>
        <v>35988</v>
      </c>
      <c r="O77" s="688">
        <f t="shared" ref="O77" si="147">P77+Q77</f>
        <v>0</v>
      </c>
      <c r="P77" s="687">
        <v>0</v>
      </c>
      <c r="Q77" s="687">
        <v>0</v>
      </c>
      <c r="R77" s="688">
        <f t="shared" ref="R77" si="148">S77+T77</f>
        <v>35988</v>
      </c>
      <c r="S77" s="687">
        <v>35988</v>
      </c>
      <c r="T77" s="687">
        <v>0</v>
      </c>
      <c r="U77" s="688">
        <f t="shared" ref="U77" si="149">V77+W77</f>
        <v>0</v>
      </c>
      <c r="V77" s="687">
        <v>0</v>
      </c>
      <c r="W77" s="687">
        <v>0</v>
      </c>
    </row>
    <row r="78" spans="1:23" s="371" customFormat="1" ht="14.25" hidden="1" customHeight="1">
      <c r="A78" s="702"/>
      <c r="B78" s="761"/>
      <c r="C78" s="683"/>
      <c r="D78" s="685"/>
      <c r="E78" s="686"/>
      <c r="F78" s="702"/>
      <c r="G78" s="375">
        <v>668281</v>
      </c>
      <c r="H78" s="375">
        <v>0</v>
      </c>
      <c r="I78" s="701"/>
      <c r="J78" s="688"/>
      <c r="K78" s="688"/>
      <c r="L78" s="687"/>
      <c r="M78" s="687"/>
      <c r="N78" s="688"/>
      <c r="O78" s="688"/>
      <c r="P78" s="687"/>
      <c r="Q78" s="687"/>
      <c r="R78" s="688"/>
      <c r="S78" s="687"/>
      <c r="T78" s="687"/>
      <c r="U78" s="688"/>
      <c r="V78" s="687"/>
      <c r="W78" s="687"/>
    </row>
    <row r="79" spans="1:23" s="371" customFormat="1" ht="14.25" hidden="1" customHeight="1">
      <c r="A79" s="702"/>
      <c r="B79" s="761"/>
      <c r="C79" s="683"/>
      <c r="D79" s="685"/>
      <c r="E79" s="686"/>
      <c r="F79" s="702"/>
      <c r="G79" s="375">
        <v>0</v>
      </c>
      <c r="H79" s="375">
        <v>0</v>
      </c>
      <c r="I79" s="378" t="s">
        <v>1</v>
      </c>
      <c r="J79" s="377">
        <f t="shared" ref="J79" si="150">K79+N79</f>
        <v>0</v>
      </c>
      <c r="K79" s="377">
        <f t="shared" ref="K79" si="151">L79+M79</f>
        <v>0</v>
      </c>
      <c r="L79" s="376">
        <v>0</v>
      </c>
      <c r="M79" s="376">
        <v>0</v>
      </c>
      <c r="N79" s="377">
        <f t="shared" ref="N79" si="152">O79+R79+U79</f>
        <v>0</v>
      </c>
      <c r="O79" s="377">
        <f t="shared" ref="O79" si="153">P79+Q79</f>
        <v>0</v>
      </c>
      <c r="P79" s="376">
        <v>0</v>
      </c>
      <c r="Q79" s="376">
        <v>0</v>
      </c>
      <c r="R79" s="377">
        <f t="shared" ref="R79" si="154">S79+T79</f>
        <v>0</v>
      </c>
      <c r="S79" s="376">
        <v>0</v>
      </c>
      <c r="T79" s="376">
        <v>0</v>
      </c>
      <c r="U79" s="377">
        <f t="shared" ref="U79" si="155">V79+W79</f>
        <v>0</v>
      </c>
      <c r="V79" s="376">
        <v>0</v>
      </c>
      <c r="W79" s="376">
        <v>0</v>
      </c>
    </row>
    <row r="80" spans="1:23" s="371" customFormat="1" ht="14.25" hidden="1" customHeight="1">
      <c r="A80" s="702"/>
      <c r="B80" s="761"/>
      <c r="C80" s="683"/>
      <c r="D80" s="685"/>
      <c r="E80" s="686"/>
      <c r="F80" s="702"/>
      <c r="G80" s="375">
        <v>167070</v>
      </c>
      <c r="H80" s="375">
        <v>0</v>
      </c>
      <c r="I80" s="700" t="s">
        <v>2</v>
      </c>
      <c r="J80" s="688">
        <f t="shared" ref="J80:W80" si="156">J77+J79</f>
        <v>179942</v>
      </c>
      <c r="K80" s="688">
        <f t="shared" si="156"/>
        <v>143954</v>
      </c>
      <c r="L80" s="687">
        <f t="shared" si="156"/>
        <v>143954</v>
      </c>
      <c r="M80" s="687">
        <f t="shared" si="156"/>
        <v>0</v>
      </c>
      <c r="N80" s="688">
        <f t="shared" si="156"/>
        <v>35988</v>
      </c>
      <c r="O80" s="688">
        <f t="shared" si="156"/>
        <v>0</v>
      </c>
      <c r="P80" s="687">
        <f t="shared" si="156"/>
        <v>0</v>
      </c>
      <c r="Q80" s="687">
        <f t="shared" si="156"/>
        <v>0</v>
      </c>
      <c r="R80" s="688">
        <f t="shared" si="156"/>
        <v>35988</v>
      </c>
      <c r="S80" s="687">
        <f t="shared" si="156"/>
        <v>35988</v>
      </c>
      <c r="T80" s="687">
        <f t="shared" si="156"/>
        <v>0</v>
      </c>
      <c r="U80" s="688">
        <f t="shared" si="156"/>
        <v>0</v>
      </c>
      <c r="V80" s="687">
        <f t="shared" si="156"/>
        <v>0</v>
      </c>
      <c r="W80" s="687">
        <f t="shared" si="156"/>
        <v>0</v>
      </c>
    </row>
    <row r="81" spans="1:23" s="371" customFormat="1" ht="14.25" hidden="1" customHeight="1">
      <c r="A81" s="702"/>
      <c r="B81" s="762"/>
      <c r="C81" s="684"/>
      <c r="D81" s="685"/>
      <c r="E81" s="686"/>
      <c r="F81" s="702"/>
      <c r="G81" s="375">
        <v>0</v>
      </c>
      <c r="H81" s="375">
        <v>0</v>
      </c>
      <c r="I81" s="701"/>
      <c r="J81" s="688"/>
      <c r="K81" s="688"/>
      <c r="L81" s="687"/>
      <c r="M81" s="687"/>
      <c r="N81" s="688"/>
      <c r="O81" s="688"/>
      <c r="P81" s="687"/>
      <c r="Q81" s="687"/>
      <c r="R81" s="688"/>
      <c r="S81" s="687"/>
      <c r="T81" s="687"/>
      <c r="U81" s="688"/>
      <c r="V81" s="687"/>
      <c r="W81" s="687"/>
    </row>
    <row r="82" spans="1:23" s="367" customFormat="1">
      <c r="A82" s="718" t="s">
        <v>610</v>
      </c>
      <c r="B82" s="719"/>
      <c r="C82" s="719"/>
      <c r="D82" s="719"/>
      <c r="E82" s="719"/>
      <c r="F82" s="720"/>
      <c r="G82" s="368">
        <f>G17+G22+G27+G32+G37+G42+G47+G52+G57+G62+G67+G72+G77</f>
        <v>96614324</v>
      </c>
      <c r="H82" s="368">
        <f>H17+H22+H27+H32+H37+H42+H47+H52+H57+H62+H67+H72+H77</f>
        <v>48428756</v>
      </c>
      <c r="I82" s="731" t="s">
        <v>0</v>
      </c>
      <c r="J82" s="730">
        <f>J17+J22+J27+J32+J37+J42+J47+J52+J57+J62+J67+J72+J77</f>
        <v>16122278</v>
      </c>
      <c r="K82" s="730">
        <f t="shared" ref="K82:W82" si="157">K17+K22+K27+K32+K37+K42+K47+K52+K57+K62+K67+K72+K77</f>
        <v>11693656</v>
      </c>
      <c r="L82" s="730">
        <f t="shared" si="157"/>
        <v>11693656</v>
      </c>
      <c r="M82" s="730">
        <f t="shared" si="157"/>
        <v>0</v>
      </c>
      <c r="N82" s="730">
        <f t="shared" si="157"/>
        <v>4428622</v>
      </c>
      <c r="O82" s="730">
        <f t="shared" si="157"/>
        <v>4090150</v>
      </c>
      <c r="P82" s="730">
        <f t="shared" si="157"/>
        <v>4090150</v>
      </c>
      <c r="Q82" s="730">
        <f t="shared" si="157"/>
        <v>0</v>
      </c>
      <c r="R82" s="730">
        <f t="shared" si="157"/>
        <v>338472</v>
      </c>
      <c r="S82" s="730">
        <f t="shared" si="157"/>
        <v>338472</v>
      </c>
      <c r="T82" s="730">
        <f t="shared" si="157"/>
        <v>0</v>
      </c>
      <c r="U82" s="730">
        <f t="shared" si="157"/>
        <v>0</v>
      </c>
      <c r="V82" s="730">
        <f t="shared" si="157"/>
        <v>0</v>
      </c>
      <c r="W82" s="730">
        <f t="shared" si="157"/>
        <v>0</v>
      </c>
    </row>
    <row r="83" spans="1:23" s="367" customFormat="1">
      <c r="A83" s="721"/>
      <c r="B83" s="722"/>
      <c r="C83" s="722"/>
      <c r="D83" s="722"/>
      <c r="E83" s="722"/>
      <c r="F83" s="723"/>
      <c r="G83" s="368">
        <f t="shared" ref="G83:H86" si="158">G18+G23+G28+G33+G38+G43+G48+G53+G58+G63+G68+G73+G78</f>
        <v>69181749</v>
      </c>
      <c r="H83" s="368">
        <f t="shared" si="158"/>
        <v>31071181</v>
      </c>
      <c r="I83" s="732"/>
      <c r="J83" s="730"/>
      <c r="K83" s="730"/>
      <c r="L83" s="730"/>
      <c r="M83" s="730"/>
      <c r="N83" s="730"/>
      <c r="O83" s="730"/>
      <c r="P83" s="730"/>
      <c r="Q83" s="730"/>
      <c r="R83" s="730"/>
      <c r="S83" s="730"/>
      <c r="T83" s="730"/>
      <c r="U83" s="730"/>
      <c r="V83" s="730"/>
      <c r="W83" s="730"/>
    </row>
    <row r="84" spans="1:23" s="367" customFormat="1">
      <c r="A84" s="721"/>
      <c r="B84" s="722"/>
      <c r="C84" s="722"/>
      <c r="D84" s="722"/>
      <c r="E84" s="722"/>
      <c r="F84" s="723"/>
      <c r="G84" s="368">
        <f t="shared" si="158"/>
        <v>26211763</v>
      </c>
      <c r="H84" s="368">
        <f t="shared" si="158"/>
        <v>17263038</v>
      </c>
      <c r="I84" s="370" t="s">
        <v>1</v>
      </c>
      <c r="J84" s="369">
        <f>J19+J24+J29+J34+J39+J44+J49+J54+J59+J64+J69+J74+J79</f>
        <v>1140912</v>
      </c>
      <c r="K84" s="369">
        <f t="shared" ref="K84:W84" si="159">K19+K24+K29+K34+K39+K44+K49+K54+K59+K64+K69+K74+K79</f>
        <v>1131841</v>
      </c>
      <c r="L84" s="369">
        <f t="shared" si="159"/>
        <v>1131841</v>
      </c>
      <c r="M84" s="369">
        <f t="shared" si="159"/>
        <v>0</v>
      </c>
      <c r="N84" s="369">
        <f t="shared" si="159"/>
        <v>9071</v>
      </c>
      <c r="O84" s="369">
        <f t="shared" si="159"/>
        <v>0</v>
      </c>
      <c r="P84" s="369">
        <f t="shared" si="159"/>
        <v>0</v>
      </c>
      <c r="Q84" s="369">
        <f t="shared" si="159"/>
        <v>0</v>
      </c>
      <c r="R84" s="369">
        <f t="shared" si="159"/>
        <v>9071</v>
      </c>
      <c r="S84" s="369">
        <f t="shared" si="159"/>
        <v>9071</v>
      </c>
      <c r="T84" s="369">
        <f t="shared" si="159"/>
        <v>0</v>
      </c>
      <c r="U84" s="369">
        <f t="shared" si="159"/>
        <v>0</v>
      </c>
      <c r="V84" s="369">
        <f t="shared" si="159"/>
        <v>0</v>
      </c>
      <c r="W84" s="369">
        <f t="shared" si="159"/>
        <v>0</v>
      </c>
    </row>
    <row r="85" spans="1:23" s="367" customFormat="1">
      <c r="A85" s="721"/>
      <c r="B85" s="722"/>
      <c r="C85" s="722"/>
      <c r="D85" s="722"/>
      <c r="E85" s="722"/>
      <c r="F85" s="723"/>
      <c r="G85" s="368">
        <f t="shared" si="158"/>
        <v>1220812</v>
      </c>
      <c r="H85" s="368">
        <f t="shared" si="158"/>
        <v>94537</v>
      </c>
      <c r="I85" s="731" t="s">
        <v>2</v>
      </c>
      <c r="J85" s="730">
        <f t="shared" ref="J85:W85" si="160">J82+J84</f>
        <v>17263190</v>
      </c>
      <c r="K85" s="730">
        <f t="shared" si="160"/>
        <v>12825497</v>
      </c>
      <c r="L85" s="730">
        <f t="shared" si="160"/>
        <v>12825497</v>
      </c>
      <c r="M85" s="730">
        <f t="shared" si="160"/>
        <v>0</v>
      </c>
      <c r="N85" s="730">
        <f t="shared" si="160"/>
        <v>4437693</v>
      </c>
      <c r="O85" s="730">
        <f t="shared" si="160"/>
        <v>4090150</v>
      </c>
      <c r="P85" s="730">
        <f t="shared" si="160"/>
        <v>4090150</v>
      </c>
      <c r="Q85" s="730">
        <f t="shared" si="160"/>
        <v>0</v>
      </c>
      <c r="R85" s="730">
        <f t="shared" si="160"/>
        <v>347543</v>
      </c>
      <c r="S85" s="730">
        <f t="shared" si="160"/>
        <v>347543</v>
      </c>
      <c r="T85" s="730">
        <f t="shared" si="160"/>
        <v>0</v>
      </c>
      <c r="U85" s="730">
        <f t="shared" si="160"/>
        <v>0</v>
      </c>
      <c r="V85" s="730">
        <f t="shared" si="160"/>
        <v>0</v>
      </c>
      <c r="W85" s="730">
        <f t="shared" si="160"/>
        <v>0</v>
      </c>
    </row>
    <row r="86" spans="1:23" s="367" customFormat="1">
      <c r="A86" s="724"/>
      <c r="B86" s="725"/>
      <c r="C86" s="725"/>
      <c r="D86" s="725"/>
      <c r="E86" s="725"/>
      <c r="F86" s="726"/>
      <c r="G86" s="368">
        <f t="shared" si="158"/>
        <v>0</v>
      </c>
      <c r="H86" s="368">
        <f t="shared" si="158"/>
        <v>0</v>
      </c>
      <c r="I86" s="732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</row>
    <row r="88" spans="1:23">
      <c r="A88" s="366" t="s">
        <v>100</v>
      </c>
      <c r="B88" s="365"/>
      <c r="C88" s="365"/>
    </row>
    <row r="89" spans="1:23">
      <c r="A89" s="364" t="s">
        <v>0</v>
      </c>
      <c r="B89" s="363" t="s">
        <v>609</v>
      </c>
      <c r="C89" s="363"/>
    </row>
    <row r="90" spans="1:23">
      <c r="A90" s="364" t="s">
        <v>1</v>
      </c>
      <c r="B90" s="363" t="s">
        <v>542</v>
      </c>
      <c r="C90" s="363"/>
    </row>
    <row r="91" spans="1:23">
      <c r="A91" s="364" t="s">
        <v>2</v>
      </c>
      <c r="B91" s="363" t="s">
        <v>608</v>
      </c>
      <c r="C91" s="363"/>
    </row>
  </sheetData>
  <sheetProtection algorithmName="SHA-512" hashValue="gquqiPspICJt8d8QrnndVqCAcnZ6ek6LQvTagpAx2xD4YJC9RTsoy/6aQ9flmrkT3fe663pidZyteIfPilWhFw==" saltValue="KeFTQ5sA6tqZ0cEyZDQMOw==" spinCount="100000" sheet="1" objects="1" scenarios="1"/>
  <mergeCells count="535">
    <mergeCell ref="W85:W86"/>
    <mergeCell ref="Q85:Q86"/>
    <mergeCell ref="R85:R86"/>
    <mergeCell ref="S85:S86"/>
    <mergeCell ref="T85:T86"/>
    <mergeCell ref="U85:U86"/>
    <mergeCell ref="V85:V86"/>
    <mergeCell ref="V82:V83"/>
    <mergeCell ref="W82:W83"/>
    <mergeCell ref="Q82:Q83"/>
    <mergeCell ref="R82:R83"/>
    <mergeCell ref="S82:S83"/>
    <mergeCell ref="T82:T83"/>
    <mergeCell ref="U82:U83"/>
    <mergeCell ref="Q80:Q81"/>
    <mergeCell ref="R80:R81"/>
    <mergeCell ref="S80:S81"/>
    <mergeCell ref="T80:T81"/>
    <mergeCell ref="U80:U81"/>
    <mergeCell ref="A77:A81"/>
    <mergeCell ref="B77:B81"/>
    <mergeCell ref="C77:C81"/>
    <mergeCell ref="D77:D81"/>
    <mergeCell ref="E77:E81"/>
    <mergeCell ref="F77:F81"/>
    <mergeCell ref="A82:F86"/>
    <mergeCell ref="I82:I83"/>
    <mergeCell ref="J82:J83"/>
    <mergeCell ref="K82:K83"/>
    <mergeCell ref="L82:L83"/>
    <mergeCell ref="M82:M83"/>
    <mergeCell ref="N82:N83"/>
    <mergeCell ref="O82:O83"/>
    <mergeCell ref="P80:P81"/>
    <mergeCell ref="I85:I86"/>
    <mergeCell ref="J85:J86"/>
    <mergeCell ref="K85:K86"/>
    <mergeCell ref="L85:L86"/>
    <mergeCell ref="M85:M86"/>
    <mergeCell ref="N85:N86"/>
    <mergeCell ref="O85:O86"/>
    <mergeCell ref="P85:P86"/>
    <mergeCell ref="P82:P83"/>
    <mergeCell ref="U77:U78"/>
    <mergeCell ref="V77:V78"/>
    <mergeCell ref="W77:W78"/>
    <mergeCell ref="I80:I81"/>
    <mergeCell ref="J80:J81"/>
    <mergeCell ref="K80:K81"/>
    <mergeCell ref="L80:L81"/>
    <mergeCell ref="M80:M81"/>
    <mergeCell ref="N80:N81"/>
    <mergeCell ref="O80:O81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V80:V81"/>
    <mergeCell ref="W80:W81"/>
    <mergeCell ref="R75:R76"/>
    <mergeCell ref="S75:S76"/>
    <mergeCell ref="T75:T76"/>
    <mergeCell ref="U75:U76"/>
    <mergeCell ref="V75:V76"/>
    <mergeCell ref="W75:W76"/>
    <mergeCell ref="W72:W73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V70:V71"/>
    <mergeCell ref="W70:W71"/>
    <mergeCell ref="A72:A76"/>
    <mergeCell ref="B72:B76"/>
    <mergeCell ref="C72:C76"/>
    <mergeCell ref="D72:D76"/>
    <mergeCell ref="E72:E76"/>
    <mergeCell ref="F72:F76"/>
    <mergeCell ref="I72:I73"/>
    <mergeCell ref="J72:J73"/>
    <mergeCell ref="P70:P71"/>
    <mergeCell ref="Q70:Q71"/>
    <mergeCell ref="R70:R71"/>
    <mergeCell ref="S70:S71"/>
    <mergeCell ref="T70:T71"/>
    <mergeCell ref="U70:U71"/>
    <mergeCell ref="A67:A71"/>
    <mergeCell ref="B67:B71"/>
    <mergeCell ref="C67:C71"/>
    <mergeCell ref="D67:D71"/>
    <mergeCell ref="U67:U68"/>
    <mergeCell ref="V67:V68"/>
    <mergeCell ref="W67:W68"/>
    <mergeCell ref="I70:I71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E67:E71"/>
    <mergeCell ref="F67:F71"/>
    <mergeCell ref="R65:R66"/>
    <mergeCell ref="S65:S66"/>
    <mergeCell ref="T65:T66"/>
    <mergeCell ref="U65:U66"/>
    <mergeCell ref="V65:V66"/>
    <mergeCell ref="W65:W66"/>
    <mergeCell ref="W62:W63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V60:V61"/>
    <mergeCell ref="W60:W61"/>
    <mergeCell ref="A62:A66"/>
    <mergeCell ref="B62:B66"/>
    <mergeCell ref="C62:C66"/>
    <mergeCell ref="D62:D66"/>
    <mergeCell ref="E62:E66"/>
    <mergeCell ref="F62:F66"/>
    <mergeCell ref="I62:I63"/>
    <mergeCell ref="J62:J63"/>
    <mergeCell ref="P60:P61"/>
    <mergeCell ref="Q60:Q61"/>
    <mergeCell ref="R60:R61"/>
    <mergeCell ref="S60:S61"/>
    <mergeCell ref="T60:T61"/>
    <mergeCell ref="U60:U61"/>
    <mergeCell ref="A57:A61"/>
    <mergeCell ref="B57:B61"/>
    <mergeCell ref="W57:W58"/>
    <mergeCell ref="I60:I61"/>
    <mergeCell ref="J60:J61"/>
    <mergeCell ref="K60:K61"/>
    <mergeCell ref="L60:L61"/>
    <mergeCell ref="M60:M61"/>
    <mergeCell ref="N60:N61"/>
    <mergeCell ref="O60:O61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C57:C61"/>
    <mergeCell ref="D57:D61"/>
    <mergeCell ref="E57:E61"/>
    <mergeCell ref="F57:F61"/>
    <mergeCell ref="R55:R56"/>
    <mergeCell ref="S55:S56"/>
    <mergeCell ref="T55:T56"/>
    <mergeCell ref="U55:U56"/>
    <mergeCell ref="V55:V56"/>
    <mergeCell ref="U57:U58"/>
    <mergeCell ref="V57:V58"/>
    <mergeCell ref="W55:W5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Q50:Q51"/>
    <mergeCell ref="R50:R51"/>
    <mergeCell ref="S50:S51"/>
    <mergeCell ref="T50:T51"/>
    <mergeCell ref="U50:U51"/>
    <mergeCell ref="A47:A51"/>
    <mergeCell ref="B47:B51"/>
    <mergeCell ref="C47:C51"/>
    <mergeCell ref="D47:D51"/>
    <mergeCell ref="E47:E51"/>
    <mergeCell ref="F47:F51"/>
    <mergeCell ref="A52:A56"/>
    <mergeCell ref="B52:B56"/>
    <mergeCell ref="C52:C56"/>
    <mergeCell ref="D52:D56"/>
    <mergeCell ref="E52:E56"/>
    <mergeCell ref="F52:F56"/>
    <mergeCell ref="I52:I53"/>
    <mergeCell ref="J52:J53"/>
    <mergeCell ref="P50:P51"/>
    <mergeCell ref="U47:U48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V50:V51"/>
    <mergeCell ref="W50:W51"/>
    <mergeCell ref="R45:R46"/>
    <mergeCell ref="S45:S46"/>
    <mergeCell ref="T45:T46"/>
    <mergeCell ref="U45:U46"/>
    <mergeCell ref="V45:V46"/>
    <mergeCell ref="W45:W46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0:V41"/>
    <mergeCell ref="W40:W41"/>
    <mergeCell ref="A42:A46"/>
    <mergeCell ref="B42:B46"/>
    <mergeCell ref="C42:C46"/>
    <mergeCell ref="D42:D46"/>
    <mergeCell ref="E42:E46"/>
    <mergeCell ref="F42:F46"/>
    <mergeCell ref="I42:I43"/>
    <mergeCell ref="J42:J43"/>
    <mergeCell ref="P40:P41"/>
    <mergeCell ref="Q40:Q41"/>
    <mergeCell ref="R40:R41"/>
    <mergeCell ref="S40:S41"/>
    <mergeCell ref="T40:T41"/>
    <mergeCell ref="U40:U41"/>
    <mergeCell ref="A37:A41"/>
    <mergeCell ref="B37:B41"/>
    <mergeCell ref="C37:C41"/>
    <mergeCell ref="D37:D41"/>
    <mergeCell ref="U37:U38"/>
    <mergeCell ref="V37:V38"/>
    <mergeCell ref="W37:W38"/>
    <mergeCell ref="I40:I41"/>
    <mergeCell ref="J40:J41"/>
    <mergeCell ref="K40:K41"/>
    <mergeCell ref="L40:L41"/>
    <mergeCell ref="M40:M41"/>
    <mergeCell ref="N40:N41"/>
    <mergeCell ref="O40:O41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E37:E41"/>
    <mergeCell ref="F37:F41"/>
    <mergeCell ref="R35:R36"/>
    <mergeCell ref="S35:S36"/>
    <mergeCell ref="T35:T36"/>
    <mergeCell ref="U35:U36"/>
    <mergeCell ref="V35:V36"/>
    <mergeCell ref="W35:W36"/>
    <mergeCell ref="W32:W33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V30:V31"/>
    <mergeCell ref="W30:W31"/>
    <mergeCell ref="A32:A36"/>
    <mergeCell ref="B32:B36"/>
    <mergeCell ref="C32:C36"/>
    <mergeCell ref="D32:D36"/>
    <mergeCell ref="E32:E36"/>
    <mergeCell ref="F32:F36"/>
    <mergeCell ref="I32:I33"/>
    <mergeCell ref="J32:J33"/>
    <mergeCell ref="P30:P31"/>
    <mergeCell ref="Q30:Q31"/>
    <mergeCell ref="R30:R31"/>
    <mergeCell ref="S30:S31"/>
    <mergeCell ref="T30:T31"/>
    <mergeCell ref="U30:U31"/>
    <mergeCell ref="A27:A31"/>
    <mergeCell ref="B27:B31"/>
    <mergeCell ref="W27:W28"/>
    <mergeCell ref="I30:I31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C27:C31"/>
    <mergeCell ref="D27:D31"/>
    <mergeCell ref="E27:E31"/>
    <mergeCell ref="F27:F31"/>
    <mergeCell ref="R25:R26"/>
    <mergeCell ref="S25:S26"/>
    <mergeCell ref="T25:T26"/>
    <mergeCell ref="U25:U26"/>
    <mergeCell ref="V25:V26"/>
    <mergeCell ref="U27:U28"/>
    <mergeCell ref="V27:V28"/>
    <mergeCell ref="W25:W26"/>
    <mergeCell ref="W22:W23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Q20:Q21"/>
    <mergeCell ref="R20:R21"/>
    <mergeCell ref="S20:S21"/>
    <mergeCell ref="T20:T21"/>
    <mergeCell ref="U20:U21"/>
    <mergeCell ref="A17:A21"/>
    <mergeCell ref="B17:B21"/>
    <mergeCell ref="C17:C21"/>
    <mergeCell ref="D17:D21"/>
    <mergeCell ref="E17:E21"/>
    <mergeCell ref="F17:F21"/>
    <mergeCell ref="A22:A26"/>
    <mergeCell ref="B22:B26"/>
    <mergeCell ref="C22:C26"/>
    <mergeCell ref="D22:D26"/>
    <mergeCell ref="E22:E26"/>
    <mergeCell ref="F22:F26"/>
    <mergeCell ref="I22:I23"/>
    <mergeCell ref="J22:J23"/>
    <mergeCell ref="P20:P21"/>
    <mergeCell ref="U17:U18"/>
    <mergeCell ref="V17:V18"/>
    <mergeCell ref="W17:W18"/>
    <mergeCell ref="I20:I21"/>
    <mergeCell ref="J20:J21"/>
    <mergeCell ref="K20:K21"/>
    <mergeCell ref="L20:L21"/>
    <mergeCell ref="M20:M21"/>
    <mergeCell ref="N20:N21"/>
    <mergeCell ref="O20:O21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V20:V21"/>
    <mergeCell ref="W20:W21"/>
    <mergeCell ref="A14:W14"/>
    <mergeCell ref="A15:W15"/>
    <mergeCell ref="A16:W16"/>
    <mergeCell ref="U10:W10"/>
    <mergeCell ref="K11:K12"/>
    <mergeCell ref="L11:L12"/>
    <mergeCell ref="M11:M12"/>
    <mergeCell ref="O11:O12"/>
    <mergeCell ref="P11:P12"/>
    <mergeCell ref="Q11:Q12"/>
    <mergeCell ref="R11:R12"/>
    <mergeCell ref="S11:S12"/>
    <mergeCell ref="T11:T12"/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  <mergeCell ref="U11:U12"/>
    <mergeCell ref="V11:V12"/>
    <mergeCell ref="W11:W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364B-3C0B-4FF9-99F4-E34A836B0282}">
  <dimension ref="A1:IV470"/>
  <sheetViews>
    <sheetView view="pageBreakPreview" zoomScaleNormal="100" zoomScaleSheetLayoutView="100" workbookViewId="0">
      <selection activeCell="C459" sqref="C459:C461"/>
    </sheetView>
  </sheetViews>
  <sheetFormatPr defaultColWidth="8.75" defaultRowHeight="14.25"/>
  <cols>
    <col min="1" max="1" width="8.375" style="142" customWidth="1"/>
    <col min="2" max="2" width="47.75" style="142" customWidth="1"/>
    <col min="3" max="3" width="10.25" style="142" customWidth="1"/>
    <col min="4" max="4" width="2" style="142" customWidth="1"/>
    <col min="5" max="5" width="12.25" style="142" customWidth="1"/>
    <col min="6" max="6" width="11.75" style="142" customWidth="1"/>
    <col min="7" max="7" width="12.75" style="142" customWidth="1"/>
    <col min="8" max="8" width="12.875" style="142" customWidth="1"/>
    <col min="9" max="9" width="12" style="142" customWidth="1"/>
    <col min="10" max="10" width="30.75" style="142" customWidth="1"/>
    <col min="257" max="257" width="8.375" customWidth="1"/>
    <col min="258" max="258" width="47.75" customWidth="1"/>
    <col min="259" max="259" width="10.25" customWidth="1"/>
    <col min="260" max="260" width="2" customWidth="1"/>
    <col min="261" max="261" width="12.25" customWidth="1"/>
    <col min="262" max="262" width="11.75" customWidth="1"/>
    <col min="263" max="263" width="12.75" customWidth="1"/>
    <col min="264" max="264" width="12.875" customWidth="1"/>
    <col min="265" max="265" width="12" customWidth="1"/>
    <col min="266" max="266" width="30.75" customWidth="1"/>
    <col min="513" max="513" width="8.375" customWidth="1"/>
    <col min="514" max="514" width="47.75" customWidth="1"/>
    <col min="515" max="515" width="10.25" customWidth="1"/>
    <col min="516" max="516" width="2" customWidth="1"/>
    <col min="517" max="517" width="12.25" customWidth="1"/>
    <col min="518" max="518" width="11.75" customWidth="1"/>
    <col min="519" max="519" width="12.75" customWidth="1"/>
    <col min="520" max="520" width="12.875" customWidth="1"/>
    <col min="521" max="521" width="12" customWidth="1"/>
    <col min="522" max="522" width="30.75" customWidth="1"/>
    <col min="769" max="769" width="8.375" customWidth="1"/>
    <col min="770" max="770" width="47.75" customWidth="1"/>
    <col min="771" max="771" width="10.25" customWidth="1"/>
    <col min="772" max="772" width="2" customWidth="1"/>
    <col min="773" max="773" width="12.25" customWidth="1"/>
    <col min="774" max="774" width="11.75" customWidth="1"/>
    <col min="775" max="775" width="12.75" customWidth="1"/>
    <col min="776" max="776" width="12.875" customWidth="1"/>
    <col min="777" max="777" width="12" customWidth="1"/>
    <col min="778" max="778" width="30.75" customWidth="1"/>
    <col min="1025" max="1025" width="8.375" customWidth="1"/>
    <col min="1026" max="1026" width="47.75" customWidth="1"/>
    <col min="1027" max="1027" width="10.25" customWidth="1"/>
    <col min="1028" max="1028" width="2" customWidth="1"/>
    <col min="1029" max="1029" width="12.25" customWidth="1"/>
    <col min="1030" max="1030" width="11.75" customWidth="1"/>
    <col min="1031" max="1031" width="12.75" customWidth="1"/>
    <col min="1032" max="1032" width="12.875" customWidth="1"/>
    <col min="1033" max="1033" width="12" customWidth="1"/>
    <col min="1034" max="1034" width="30.75" customWidth="1"/>
    <col min="1281" max="1281" width="8.375" customWidth="1"/>
    <col min="1282" max="1282" width="47.75" customWidth="1"/>
    <col min="1283" max="1283" width="10.25" customWidth="1"/>
    <col min="1284" max="1284" width="2" customWidth="1"/>
    <col min="1285" max="1285" width="12.25" customWidth="1"/>
    <col min="1286" max="1286" width="11.75" customWidth="1"/>
    <col min="1287" max="1287" width="12.75" customWidth="1"/>
    <col min="1288" max="1288" width="12.875" customWidth="1"/>
    <col min="1289" max="1289" width="12" customWidth="1"/>
    <col min="1290" max="1290" width="30.75" customWidth="1"/>
    <col min="1537" max="1537" width="8.375" customWidth="1"/>
    <col min="1538" max="1538" width="47.75" customWidth="1"/>
    <col min="1539" max="1539" width="10.25" customWidth="1"/>
    <col min="1540" max="1540" width="2" customWidth="1"/>
    <col min="1541" max="1541" width="12.25" customWidth="1"/>
    <col min="1542" max="1542" width="11.75" customWidth="1"/>
    <col min="1543" max="1543" width="12.75" customWidth="1"/>
    <col min="1544" max="1544" width="12.875" customWidth="1"/>
    <col min="1545" max="1545" width="12" customWidth="1"/>
    <col min="1546" max="1546" width="30.75" customWidth="1"/>
    <col min="1793" max="1793" width="8.375" customWidth="1"/>
    <col min="1794" max="1794" width="47.75" customWidth="1"/>
    <col min="1795" max="1795" width="10.25" customWidth="1"/>
    <col min="1796" max="1796" width="2" customWidth="1"/>
    <col min="1797" max="1797" width="12.25" customWidth="1"/>
    <col min="1798" max="1798" width="11.75" customWidth="1"/>
    <col min="1799" max="1799" width="12.75" customWidth="1"/>
    <col min="1800" max="1800" width="12.875" customWidth="1"/>
    <col min="1801" max="1801" width="12" customWidth="1"/>
    <col min="1802" max="1802" width="30.75" customWidth="1"/>
    <col min="2049" max="2049" width="8.375" customWidth="1"/>
    <col min="2050" max="2050" width="47.75" customWidth="1"/>
    <col min="2051" max="2051" width="10.25" customWidth="1"/>
    <col min="2052" max="2052" width="2" customWidth="1"/>
    <col min="2053" max="2053" width="12.25" customWidth="1"/>
    <col min="2054" max="2054" width="11.75" customWidth="1"/>
    <col min="2055" max="2055" width="12.75" customWidth="1"/>
    <col min="2056" max="2056" width="12.875" customWidth="1"/>
    <col min="2057" max="2057" width="12" customWidth="1"/>
    <col min="2058" max="2058" width="30.75" customWidth="1"/>
    <col min="2305" max="2305" width="8.375" customWidth="1"/>
    <col min="2306" max="2306" width="47.75" customWidth="1"/>
    <col min="2307" max="2307" width="10.25" customWidth="1"/>
    <col min="2308" max="2308" width="2" customWidth="1"/>
    <col min="2309" max="2309" width="12.25" customWidth="1"/>
    <col min="2310" max="2310" width="11.75" customWidth="1"/>
    <col min="2311" max="2311" width="12.75" customWidth="1"/>
    <col min="2312" max="2312" width="12.875" customWidth="1"/>
    <col min="2313" max="2313" width="12" customWidth="1"/>
    <col min="2314" max="2314" width="30.75" customWidth="1"/>
    <col min="2561" max="2561" width="8.375" customWidth="1"/>
    <col min="2562" max="2562" width="47.75" customWidth="1"/>
    <col min="2563" max="2563" width="10.25" customWidth="1"/>
    <col min="2564" max="2564" width="2" customWidth="1"/>
    <col min="2565" max="2565" width="12.25" customWidth="1"/>
    <col min="2566" max="2566" width="11.75" customWidth="1"/>
    <col min="2567" max="2567" width="12.75" customWidth="1"/>
    <col min="2568" max="2568" width="12.875" customWidth="1"/>
    <col min="2569" max="2569" width="12" customWidth="1"/>
    <col min="2570" max="2570" width="30.75" customWidth="1"/>
    <col min="2817" max="2817" width="8.375" customWidth="1"/>
    <col min="2818" max="2818" width="47.75" customWidth="1"/>
    <col min="2819" max="2819" width="10.25" customWidth="1"/>
    <col min="2820" max="2820" width="2" customWidth="1"/>
    <col min="2821" max="2821" width="12.25" customWidth="1"/>
    <col min="2822" max="2822" width="11.75" customWidth="1"/>
    <col min="2823" max="2823" width="12.75" customWidth="1"/>
    <col min="2824" max="2824" width="12.875" customWidth="1"/>
    <col min="2825" max="2825" width="12" customWidth="1"/>
    <col min="2826" max="2826" width="30.75" customWidth="1"/>
    <col min="3073" max="3073" width="8.375" customWidth="1"/>
    <col min="3074" max="3074" width="47.75" customWidth="1"/>
    <col min="3075" max="3075" width="10.25" customWidth="1"/>
    <col min="3076" max="3076" width="2" customWidth="1"/>
    <col min="3077" max="3077" width="12.25" customWidth="1"/>
    <col min="3078" max="3078" width="11.75" customWidth="1"/>
    <col min="3079" max="3079" width="12.75" customWidth="1"/>
    <col min="3080" max="3080" width="12.875" customWidth="1"/>
    <col min="3081" max="3081" width="12" customWidth="1"/>
    <col min="3082" max="3082" width="30.75" customWidth="1"/>
    <col min="3329" max="3329" width="8.375" customWidth="1"/>
    <col min="3330" max="3330" width="47.75" customWidth="1"/>
    <col min="3331" max="3331" width="10.25" customWidth="1"/>
    <col min="3332" max="3332" width="2" customWidth="1"/>
    <col min="3333" max="3333" width="12.25" customWidth="1"/>
    <col min="3334" max="3334" width="11.75" customWidth="1"/>
    <col min="3335" max="3335" width="12.75" customWidth="1"/>
    <col min="3336" max="3336" width="12.875" customWidth="1"/>
    <col min="3337" max="3337" width="12" customWidth="1"/>
    <col min="3338" max="3338" width="30.75" customWidth="1"/>
    <col min="3585" max="3585" width="8.375" customWidth="1"/>
    <col min="3586" max="3586" width="47.75" customWidth="1"/>
    <col min="3587" max="3587" width="10.25" customWidth="1"/>
    <col min="3588" max="3588" width="2" customWidth="1"/>
    <col min="3589" max="3589" width="12.25" customWidth="1"/>
    <col min="3590" max="3590" width="11.75" customWidth="1"/>
    <col min="3591" max="3591" width="12.75" customWidth="1"/>
    <col min="3592" max="3592" width="12.875" customWidth="1"/>
    <col min="3593" max="3593" width="12" customWidth="1"/>
    <col min="3594" max="3594" width="30.75" customWidth="1"/>
    <col min="3841" max="3841" width="8.375" customWidth="1"/>
    <col min="3842" max="3842" width="47.75" customWidth="1"/>
    <col min="3843" max="3843" width="10.25" customWidth="1"/>
    <col min="3844" max="3844" width="2" customWidth="1"/>
    <col min="3845" max="3845" width="12.25" customWidth="1"/>
    <col min="3846" max="3846" width="11.75" customWidth="1"/>
    <col min="3847" max="3847" width="12.75" customWidth="1"/>
    <col min="3848" max="3848" width="12.875" customWidth="1"/>
    <col min="3849" max="3849" width="12" customWidth="1"/>
    <col min="3850" max="3850" width="30.75" customWidth="1"/>
    <col min="4097" max="4097" width="8.375" customWidth="1"/>
    <col min="4098" max="4098" width="47.75" customWidth="1"/>
    <col min="4099" max="4099" width="10.25" customWidth="1"/>
    <col min="4100" max="4100" width="2" customWidth="1"/>
    <col min="4101" max="4101" width="12.25" customWidth="1"/>
    <col min="4102" max="4102" width="11.75" customWidth="1"/>
    <col min="4103" max="4103" width="12.75" customWidth="1"/>
    <col min="4104" max="4104" width="12.875" customWidth="1"/>
    <col min="4105" max="4105" width="12" customWidth="1"/>
    <col min="4106" max="4106" width="30.75" customWidth="1"/>
    <col min="4353" max="4353" width="8.375" customWidth="1"/>
    <col min="4354" max="4354" width="47.75" customWidth="1"/>
    <col min="4355" max="4355" width="10.25" customWidth="1"/>
    <col min="4356" max="4356" width="2" customWidth="1"/>
    <col min="4357" max="4357" width="12.25" customWidth="1"/>
    <col min="4358" max="4358" width="11.75" customWidth="1"/>
    <col min="4359" max="4359" width="12.75" customWidth="1"/>
    <col min="4360" max="4360" width="12.875" customWidth="1"/>
    <col min="4361" max="4361" width="12" customWidth="1"/>
    <col min="4362" max="4362" width="30.75" customWidth="1"/>
    <col min="4609" max="4609" width="8.375" customWidth="1"/>
    <col min="4610" max="4610" width="47.75" customWidth="1"/>
    <col min="4611" max="4611" width="10.25" customWidth="1"/>
    <col min="4612" max="4612" width="2" customWidth="1"/>
    <col min="4613" max="4613" width="12.25" customWidth="1"/>
    <col min="4614" max="4614" width="11.75" customWidth="1"/>
    <col min="4615" max="4615" width="12.75" customWidth="1"/>
    <col min="4616" max="4616" width="12.875" customWidth="1"/>
    <col min="4617" max="4617" width="12" customWidth="1"/>
    <col min="4618" max="4618" width="30.75" customWidth="1"/>
    <col min="4865" max="4865" width="8.375" customWidth="1"/>
    <col min="4866" max="4866" width="47.75" customWidth="1"/>
    <col min="4867" max="4867" width="10.25" customWidth="1"/>
    <col min="4868" max="4868" width="2" customWidth="1"/>
    <col min="4869" max="4869" width="12.25" customWidth="1"/>
    <col min="4870" max="4870" width="11.75" customWidth="1"/>
    <col min="4871" max="4871" width="12.75" customWidth="1"/>
    <col min="4872" max="4872" width="12.875" customWidth="1"/>
    <col min="4873" max="4873" width="12" customWidth="1"/>
    <col min="4874" max="4874" width="30.75" customWidth="1"/>
    <col min="5121" max="5121" width="8.375" customWidth="1"/>
    <col min="5122" max="5122" width="47.75" customWidth="1"/>
    <col min="5123" max="5123" width="10.25" customWidth="1"/>
    <col min="5124" max="5124" width="2" customWidth="1"/>
    <col min="5125" max="5125" width="12.25" customWidth="1"/>
    <col min="5126" max="5126" width="11.75" customWidth="1"/>
    <col min="5127" max="5127" width="12.75" customWidth="1"/>
    <col min="5128" max="5128" width="12.875" customWidth="1"/>
    <col min="5129" max="5129" width="12" customWidth="1"/>
    <col min="5130" max="5130" width="30.75" customWidth="1"/>
    <col min="5377" max="5377" width="8.375" customWidth="1"/>
    <col min="5378" max="5378" width="47.75" customWidth="1"/>
    <col min="5379" max="5379" width="10.25" customWidth="1"/>
    <col min="5380" max="5380" width="2" customWidth="1"/>
    <col min="5381" max="5381" width="12.25" customWidth="1"/>
    <col min="5382" max="5382" width="11.75" customWidth="1"/>
    <col min="5383" max="5383" width="12.75" customWidth="1"/>
    <col min="5384" max="5384" width="12.875" customWidth="1"/>
    <col min="5385" max="5385" width="12" customWidth="1"/>
    <col min="5386" max="5386" width="30.75" customWidth="1"/>
    <col min="5633" max="5633" width="8.375" customWidth="1"/>
    <col min="5634" max="5634" width="47.75" customWidth="1"/>
    <col min="5635" max="5635" width="10.25" customWidth="1"/>
    <col min="5636" max="5636" width="2" customWidth="1"/>
    <col min="5637" max="5637" width="12.25" customWidth="1"/>
    <col min="5638" max="5638" width="11.75" customWidth="1"/>
    <col min="5639" max="5639" width="12.75" customWidth="1"/>
    <col min="5640" max="5640" width="12.875" customWidth="1"/>
    <col min="5641" max="5641" width="12" customWidth="1"/>
    <col min="5642" max="5642" width="30.75" customWidth="1"/>
    <col min="5889" max="5889" width="8.375" customWidth="1"/>
    <col min="5890" max="5890" width="47.75" customWidth="1"/>
    <col min="5891" max="5891" width="10.25" customWidth="1"/>
    <col min="5892" max="5892" width="2" customWidth="1"/>
    <col min="5893" max="5893" width="12.25" customWidth="1"/>
    <col min="5894" max="5894" width="11.75" customWidth="1"/>
    <col min="5895" max="5895" width="12.75" customWidth="1"/>
    <col min="5896" max="5896" width="12.875" customWidth="1"/>
    <col min="5897" max="5897" width="12" customWidth="1"/>
    <col min="5898" max="5898" width="30.75" customWidth="1"/>
    <col min="6145" max="6145" width="8.375" customWidth="1"/>
    <col min="6146" max="6146" width="47.75" customWidth="1"/>
    <col min="6147" max="6147" width="10.25" customWidth="1"/>
    <col min="6148" max="6148" width="2" customWidth="1"/>
    <col min="6149" max="6149" width="12.25" customWidth="1"/>
    <col min="6150" max="6150" width="11.75" customWidth="1"/>
    <col min="6151" max="6151" width="12.75" customWidth="1"/>
    <col min="6152" max="6152" width="12.875" customWidth="1"/>
    <col min="6153" max="6153" width="12" customWidth="1"/>
    <col min="6154" max="6154" width="30.75" customWidth="1"/>
    <col min="6401" max="6401" width="8.375" customWidth="1"/>
    <col min="6402" max="6402" width="47.75" customWidth="1"/>
    <col min="6403" max="6403" width="10.25" customWidth="1"/>
    <col min="6404" max="6404" width="2" customWidth="1"/>
    <col min="6405" max="6405" width="12.25" customWidth="1"/>
    <col min="6406" max="6406" width="11.75" customWidth="1"/>
    <col min="6407" max="6407" width="12.75" customWidth="1"/>
    <col min="6408" max="6408" width="12.875" customWidth="1"/>
    <col min="6409" max="6409" width="12" customWidth="1"/>
    <col min="6410" max="6410" width="30.75" customWidth="1"/>
    <col min="6657" max="6657" width="8.375" customWidth="1"/>
    <col min="6658" max="6658" width="47.75" customWidth="1"/>
    <col min="6659" max="6659" width="10.25" customWidth="1"/>
    <col min="6660" max="6660" width="2" customWidth="1"/>
    <col min="6661" max="6661" width="12.25" customWidth="1"/>
    <col min="6662" max="6662" width="11.75" customWidth="1"/>
    <col min="6663" max="6663" width="12.75" customWidth="1"/>
    <col min="6664" max="6664" width="12.875" customWidth="1"/>
    <col min="6665" max="6665" width="12" customWidth="1"/>
    <col min="6666" max="6666" width="30.75" customWidth="1"/>
    <col min="6913" max="6913" width="8.375" customWidth="1"/>
    <col min="6914" max="6914" width="47.75" customWidth="1"/>
    <col min="6915" max="6915" width="10.25" customWidth="1"/>
    <col min="6916" max="6916" width="2" customWidth="1"/>
    <col min="6917" max="6917" width="12.25" customWidth="1"/>
    <col min="6918" max="6918" width="11.75" customWidth="1"/>
    <col min="6919" max="6919" width="12.75" customWidth="1"/>
    <col min="6920" max="6920" width="12.875" customWidth="1"/>
    <col min="6921" max="6921" width="12" customWidth="1"/>
    <col min="6922" max="6922" width="30.75" customWidth="1"/>
    <col min="7169" max="7169" width="8.375" customWidth="1"/>
    <col min="7170" max="7170" width="47.75" customWidth="1"/>
    <col min="7171" max="7171" width="10.25" customWidth="1"/>
    <col min="7172" max="7172" width="2" customWidth="1"/>
    <col min="7173" max="7173" width="12.25" customWidth="1"/>
    <col min="7174" max="7174" width="11.75" customWidth="1"/>
    <col min="7175" max="7175" width="12.75" customWidth="1"/>
    <col min="7176" max="7176" width="12.875" customWidth="1"/>
    <col min="7177" max="7177" width="12" customWidth="1"/>
    <col min="7178" max="7178" width="30.75" customWidth="1"/>
    <col min="7425" max="7425" width="8.375" customWidth="1"/>
    <col min="7426" max="7426" width="47.75" customWidth="1"/>
    <col min="7427" max="7427" width="10.25" customWidth="1"/>
    <col min="7428" max="7428" width="2" customWidth="1"/>
    <col min="7429" max="7429" width="12.25" customWidth="1"/>
    <col min="7430" max="7430" width="11.75" customWidth="1"/>
    <col min="7431" max="7431" width="12.75" customWidth="1"/>
    <col min="7432" max="7432" width="12.875" customWidth="1"/>
    <col min="7433" max="7433" width="12" customWidth="1"/>
    <col min="7434" max="7434" width="30.75" customWidth="1"/>
    <col min="7681" max="7681" width="8.375" customWidth="1"/>
    <col min="7682" max="7682" width="47.75" customWidth="1"/>
    <col min="7683" max="7683" width="10.25" customWidth="1"/>
    <col min="7684" max="7684" width="2" customWidth="1"/>
    <col min="7685" max="7685" width="12.25" customWidth="1"/>
    <col min="7686" max="7686" width="11.75" customWidth="1"/>
    <col min="7687" max="7687" width="12.75" customWidth="1"/>
    <col min="7688" max="7688" width="12.875" customWidth="1"/>
    <col min="7689" max="7689" width="12" customWidth="1"/>
    <col min="7690" max="7690" width="30.75" customWidth="1"/>
    <col min="7937" max="7937" width="8.375" customWidth="1"/>
    <col min="7938" max="7938" width="47.75" customWidth="1"/>
    <col min="7939" max="7939" width="10.25" customWidth="1"/>
    <col min="7940" max="7940" width="2" customWidth="1"/>
    <col min="7941" max="7941" width="12.25" customWidth="1"/>
    <col min="7942" max="7942" width="11.75" customWidth="1"/>
    <col min="7943" max="7943" width="12.75" customWidth="1"/>
    <col min="7944" max="7944" width="12.875" customWidth="1"/>
    <col min="7945" max="7945" width="12" customWidth="1"/>
    <col min="7946" max="7946" width="30.75" customWidth="1"/>
    <col min="8193" max="8193" width="8.375" customWidth="1"/>
    <col min="8194" max="8194" width="47.75" customWidth="1"/>
    <col min="8195" max="8195" width="10.25" customWidth="1"/>
    <col min="8196" max="8196" width="2" customWidth="1"/>
    <col min="8197" max="8197" width="12.25" customWidth="1"/>
    <col min="8198" max="8198" width="11.75" customWidth="1"/>
    <col min="8199" max="8199" width="12.75" customWidth="1"/>
    <col min="8200" max="8200" width="12.875" customWidth="1"/>
    <col min="8201" max="8201" width="12" customWidth="1"/>
    <col min="8202" max="8202" width="30.75" customWidth="1"/>
    <col min="8449" max="8449" width="8.375" customWidth="1"/>
    <col min="8450" max="8450" width="47.75" customWidth="1"/>
    <col min="8451" max="8451" width="10.25" customWidth="1"/>
    <col min="8452" max="8452" width="2" customWidth="1"/>
    <col min="8453" max="8453" width="12.25" customWidth="1"/>
    <col min="8454" max="8454" width="11.75" customWidth="1"/>
    <col min="8455" max="8455" width="12.75" customWidth="1"/>
    <col min="8456" max="8456" width="12.875" customWidth="1"/>
    <col min="8457" max="8457" width="12" customWidth="1"/>
    <col min="8458" max="8458" width="30.75" customWidth="1"/>
    <col min="8705" max="8705" width="8.375" customWidth="1"/>
    <col min="8706" max="8706" width="47.75" customWidth="1"/>
    <col min="8707" max="8707" width="10.25" customWidth="1"/>
    <col min="8708" max="8708" width="2" customWidth="1"/>
    <col min="8709" max="8709" width="12.25" customWidth="1"/>
    <col min="8710" max="8710" width="11.75" customWidth="1"/>
    <col min="8711" max="8711" width="12.75" customWidth="1"/>
    <col min="8712" max="8712" width="12.875" customWidth="1"/>
    <col min="8713" max="8713" width="12" customWidth="1"/>
    <col min="8714" max="8714" width="30.75" customWidth="1"/>
    <col min="8961" max="8961" width="8.375" customWidth="1"/>
    <col min="8962" max="8962" width="47.75" customWidth="1"/>
    <col min="8963" max="8963" width="10.25" customWidth="1"/>
    <col min="8964" max="8964" width="2" customWidth="1"/>
    <col min="8965" max="8965" width="12.25" customWidth="1"/>
    <col min="8966" max="8966" width="11.75" customWidth="1"/>
    <col min="8967" max="8967" width="12.75" customWidth="1"/>
    <col min="8968" max="8968" width="12.875" customWidth="1"/>
    <col min="8969" max="8969" width="12" customWidth="1"/>
    <col min="8970" max="8970" width="30.75" customWidth="1"/>
    <col min="9217" max="9217" width="8.375" customWidth="1"/>
    <col min="9218" max="9218" width="47.75" customWidth="1"/>
    <col min="9219" max="9219" width="10.25" customWidth="1"/>
    <col min="9220" max="9220" width="2" customWidth="1"/>
    <col min="9221" max="9221" width="12.25" customWidth="1"/>
    <col min="9222" max="9222" width="11.75" customWidth="1"/>
    <col min="9223" max="9223" width="12.75" customWidth="1"/>
    <col min="9224" max="9224" width="12.875" customWidth="1"/>
    <col min="9225" max="9225" width="12" customWidth="1"/>
    <col min="9226" max="9226" width="30.75" customWidth="1"/>
    <col min="9473" max="9473" width="8.375" customWidth="1"/>
    <col min="9474" max="9474" width="47.75" customWidth="1"/>
    <col min="9475" max="9475" width="10.25" customWidth="1"/>
    <col min="9476" max="9476" width="2" customWidth="1"/>
    <col min="9477" max="9477" width="12.25" customWidth="1"/>
    <col min="9478" max="9478" width="11.75" customWidth="1"/>
    <col min="9479" max="9479" width="12.75" customWidth="1"/>
    <col min="9480" max="9480" width="12.875" customWidth="1"/>
    <col min="9481" max="9481" width="12" customWidth="1"/>
    <col min="9482" max="9482" width="30.75" customWidth="1"/>
    <col min="9729" max="9729" width="8.375" customWidth="1"/>
    <col min="9730" max="9730" width="47.75" customWidth="1"/>
    <col min="9731" max="9731" width="10.25" customWidth="1"/>
    <col min="9732" max="9732" width="2" customWidth="1"/>
    <col min="9733" max="9733" width="12.25" customWidth="1"/>
    <col min="9734" max="9734" width="11.75" customWidth="1"/>
    <col min="9735" max="9735" width="12.75" customWidth="1"/>
    <col min="9736" max="9736" width="12.875" customWidth="1"/>
    <col min="9737" max="9737" width="12" customWidth="1"/>
    <col min="9738" max="9738" width="30.75" customWidth="1"/>
    <col min="9985" max="9985" width="8.375" customWidth="1"/>
    <col min="9986" max="9986" width="47.75" customWidth="1"/>
    <col min="9987" max="9987" width="10.25" customWidth="1"/>
    <col min="9988" max="9988" width="2" customWidth="1"/>
    <col min="9989" max="9989" width="12.25" customWidth="1"/>
    <col min="9990" max="9990" width="11.75" customWidth="1"/>
    <col min="9991" max="9991" width="12.75" customWidth="1"/>
    <col min="9992" max="9992" width="12.875" customWidth="1"/>
    <col min="9993" max="9993" width="12" customWidth="1"/>
    <col min="9994" max="9994" width="30.75" customWidth="1"/>
    <col min="10241" max="10241" width="8.375" customWidth="1"/>
    <col min="10242" max="10242" width="47.75" customWidth="1"/>
    <col min="10243" max="10243" width="10.25" customWidth="1"/>
    <col min="10244" max="10244" width="2" customWidth="1"/>
    <col min="10245" max="10245" width="12.25" customWidth="1"/>
    <col min="10246" max="10246" width="11.75" customWidth="1"/>
    <col min="10247" max="10247" width="12.75" customWidth="1"/>
    <col min="10248" max="10248" width="12.875" customWidth="1"/>
    <col min="10249" max="10249" width="12" customWidth="1"/>
    <col min="10250" max="10250" width="30.75" customWidth="1"/>
    <col min="10497" max="10497" width="8.375" customWidth="1"/>
    <col min="10498" max="10498" width="47.75" customWidth="1"/>
    <col min="10499" max="10499" width="10.25" customWidth="1"/>
    <col min="10500" max="10500" width="2" customWidth="1"/>
    <col min="10501" max="10501" width="12.25" customWidth="1"/>
    <col min="10502" max="10502" width="11.75" customWidth="1"/>
    <col min="10503" max="10503" width="12.75" customWidth="1"/>
    <col min="10504" max="10504" width="12.875" customWidth="1"/>
    <col min="10505" max="10505" width="12" customWidth="1"/>
    <col min="10506" max="10506" width="30.75" customWidth="1"/>
    <col min="10753" max="10753" width="8.375" customWidth="1"/>
    <col min="10754" max="10754" width="47.75" customWidth="1"/>
    <col min="10755" max="10755" width="10.25" customWidth="1"/>
    <col min="10756" max="10756" width="2" customWidth="1"/>
    <col min="10757" max="10757" width="12.25" customWidth="1"/>
    <col min="10758" max="10758" width="11.75" customWidth="1"/>
    <col min="10759" max="10759" width="12.75" customWidth="1"/>
    <col min="10760" max="10760" width="12.875" customWidth="1"/>
    <col min="10761" max="10761" width="12" customWidth="1"/>
    <col min="10762" max="10762" width="30.75" customWidth="1"/>
    <col min="11009" max="11009" width="8.375" customWidth="1"/>
    <col min="11010" max="11010" width="47.75" customWidth="1"/>
    <col min="11011" max="11011" width="10.25" customWidth="1"/>
    <col min="11012" max="11012" width="2" customWidth="1"/>
    <col min="11013" max="11013" width="12.25" customWidth="1"/>
    <col min="11014" max="11014" width="11.75" customWidth="1"/>
    <col min="11015" max="11015" width="12.75" customWidth="1"/>
    <col min="11016" max="11016" width="12.875" customWidth="1"/>
    <col min="11017" max="11017" width="12" customWidth="1"/>
    <col min="11018" max="11018" width="30.75" customWidth="1"/>
    <col min="11265" max="11265" width="8.375" customWidth="1"/>
    <col min="11266" max="11266" width="47.75" customWidth="1"/>
    <col min="11267" max="11267" width="10.25" customWidth="1"/>
    <col min="11268" max="11268" width="2" customWidth="1"/>
    <col min="11269" max="11269" width="12.25" customWidth="1"/>
    <col min="11270" max="11270" width="11.75" customWidth="1"/>
    <col min="11271" max="11271" width="12.75" customWidth="1"/>
    <col min="11272" max="11272" width="12.875" customWidth="1"/>
    <col min="11273" max="11273" width="12" customWidth="1"/>
    <col min="11274" max="11274" width="30.75" customWidth="1"/>
    <col min="11521" max="11521" width="8.375" customWidth="1"/>
    <col min="11522" max="11522" width="47.75" customWidth="1"/>
    <col min="11523" max="11523" width="10.25" customWidth="1"/>
    <col min="11524" max="11524" width="2" customWidth="1"/>
    <col min="11525" max="11525" width="12.25" customWidth="1"/>
    <col min="11526" max="11526" width="11.75" customWidth="1"/>
    <col min="11527" max="11527" width="12.75" customWidth="1"/>
    <col min="11528" max="11528" width="12.875" customWidth="1"/>
    <col min="11529" max="11529" width="12" customWidth="1"/>
    <col min="11530" max="11530" width="30.75" customWidth="1"/>
    <col min="11777" max="11777" width="8.375" customWidth="1"/>
    <col min="11778" max="11778" width="47.75" customWidth="1"/>
    <col min="11779" max="11779" width="10.25" customWidth="1"/>
    <col min="11780" max="11780" width="2" customWidth="1"/>
    <col min="11781" max="11781" width="12.25" customWidth="1"/>
    <col min="11782" max="11782" width="11.75" customWidth="1"/>
    <col min="11783" max="11783" width="12.75" customWidth="1"/>
    <col min="11784" max="11784" width="12.875" customWidth="1"/>
    <col min="11785" max="11785" width="12" customWidth="1"/>
    <col min="11786" max="11786" width="30.75" customWidth="1"/>
    <col min="12033" max="12033" width="8.375" customWidth="1"/>
    <col min="12034" max="12034" width="47.75" customWidth="1"/>
    <col min="12035" max="12035" width="10.25" customWidth="1"/>
    <col min="12036" max="12036" width="2" customWidth="1"/>
    <col min="12037" max="12037" width="12.25" customWidth="1"/>
    <col min="12038" max="12038" width="11.75" customWidth="1"/>
    <col min="12039" max="12039" width="12.75" customWidth="1"/>
    <col min="12040" max="12040" width="12.875" customWidth="1"/>
    <col min="12041" max="12041" width="12" customWidth="1"/>
    <col min="12042" max="12042" width="30.75" customWidth="1"/>
    <col min="12289" max="12289" width="8.375" customWidth="1"/>
    <col min="12290" max="12290" width="47.75" customWidth="1"/>
    <col min="12291" max="12291" width="10.25" customWidth="1"/>
    <col min="12292" max="12292" width="2" customWidth="1"/>
    <col min="12293" max="12293" width="12.25" customWidth="1"/>
    <col min="12294" max="12294" width="11.75" customWidth="1"/>
    <col min="12295" max="12295" width="12.75" customWidth="1"/>
    <col min="12296" max="12296" width="12.875" customWidth="1"/>
    <col min="12297" max="12297" width="12" customWidth="1"/>
    <col min="12298" max="12298" width="30.75" customWidth="1"/>
    <col min="12545" max="12545" width="8.375" customWidth="1"/>
    <col min="12546" max="12546" width="47.75" customWidth="1"/>
    <col min="12547" max="12547" width="10.25" customWidth="1"/>
    <col min="12548" max="12548" width="2" customWidth="1"/>
    <col min="12549" max="12549" width="12.25" customWidth="1"/>
    <col min="12550" max="12550" width="11.75" customWidth="1"/>
    <col min="12551" max="12551" width="12.75" customWidth="1"/>
    <col min="12552" max="12552" width="12.875" customWidth="1"/>
    <col min="12553" max="12553" width="12" customWidth="1"/>
    <col min="12554" max="12554" width="30.75" customWidth="1"/>
    <col min="12801" max="12801" width="8.375" customWidth="1"/>
    <col min="12802" max="12802" width="47.75" customWidth="1"/>
    <col min="12803" max="12803" width="10.25" customWidth="1"/>
    <col min="12804" max="12804" width="2" customWidth="1"/>
    <col min="12805" max="12805" width="12.25" customWidth="1"/>
    <col min="12806" max="12806" width="11.75" customWidth="1"/>
    <col min="12807" max="12807" width="12.75" customWidth="1"/>
    <col min="12808" max="12808" width="12.875" customWidth="1"/>
    <col min="12809" max="12809" width="12" customWidth="1"/>
    <col min="12810" max="12810" width="30.75" customWidth="1"/>
    <col min="13057" max="13057" width="8.375" customWidth="1"/>
    <col min="13058" max="13058" width="47.75" customWidth="1"/>
    <col min="13059" max="13059" width="10.25" customWidth="1"/>
    <col min="13060" max="13060" width="2" customWidth="1"/>
    <col min="13061" max="13061" width="12.25" customWidth="1"/>
    <col min="13062" max="13062" width="11.75" customWidth="1"/>
    <col min="13063" max="13063" width="12.75" customWidth="1"/>
    <col min="13064" max="13064" width="12.875" customWidth="1"/>
    <col min="13065" max="13065" width="12" customWidth="1"/>
    <col min="13066" max="13066" width="30.75" customWidth="1"/>
    <col min="13313" max="13313" width="8.375" customWidth="1"/>
    <col min="13314" max="13314" width="47.75" customWidth="1"/>
    <col min="13315" max="13315" width="10.25" customWidth="1"/>
    <col min="13316" max="13316" width="2" customWidth="1"/>
    <col min="13317" max="13317" width="12.25" customWidth="1"/>
    <col min="13318" max="13318" width="11.75" customWidth="1"/>
    <col min="13319" max="13319" width="12.75" customWidth="1"/>
    <col min="13320" max="13320" width="12.875" customWidth="1"/>
    <col min="13321" max="13321" width="12" customWidth="1"/>
    <col min="13322" max="13322" width="30.75" customWidth="1"/>
    <col min="13569" max="13569" width="8.375" customWidth="1"/>
    <col min="13570" max="13570" width="47.75" customWidth="1"/>
    <col min="13571" max="13571" width="10.25" customWidth="1"/>
    <col min="13572" max="13572" width="2" customWidth="1"/>
    <col min="13573" max="13573" width="12.25" customWidth="1"/>
    <col min="13574" max="13574" width="11.75" customWidth="1"/>
    <col min="13575" max="13575" width="12.75" customWidth="1"/>
    <col min="13576" max="13576" width="12.875" customWidth="1"/>
    <col min="13577" max="13577" width="12" customWidth="1"/>
    <col min="13578" max="13578" width="30.75" customWidth="1"/>
    <col min="13825" max="13825" width="8.375" customWidth="1"/>
    <col min="13826" max="13826" width="47.75" customWidth="1"/>
    <col min="13827" max="13827" width="10.25" customWidth="1"/>
    <col min="13828" max="13828" width="2" customWidth="1"/>
    <col min="13829" max="13829" width="12.25" customWidth="1"/>
    <col min="13830" max="13830" width="11.75" customWidth="1"/>
    <col min="13831" max="13831" width="12.75" customWidth="1"/>
    <col min="13832" max="13832" width="12.875" customWidth="1"/>
    <col min="13833" max="13833" width="12" customWidth="1"/>
    <col min="13834" max="13834" width="30.75" customWidth="1"/>
    <col min="14081" max="14081" width="8.375" customWidth="1"/>
    <col min="14082" max="14082" width="47.75" customWidth="1"/>
    <col min="14083" max="14083" width="10.25" customWidth="1"/>
    <col min="14084" max="14084" width="2" customWidth="1"/>
    <col min="14085" max="14085" width="12.25" customWidth="1"/>
    <col min="14086" max="14086" width="11.75" customWidth="1"/>
    <col min="14087" max="14087" width="12.75" customWidth="1"/>
    <col min="14088" max="14088" width="12.875" customWidth="1"/>
    <col min="14089" max="14089" width="12" customWidth="1"/>
    <col min="14090" max="14090" width="30.75" customWidth="1"/>
    <col min="14337" max="14337" width="8.375" customWidth="1"/>
    <col min="14338" max="14338" width="47.75" customWidth="1"/>
    <col min="14339" max="14339" width="10.25" customWidth="1"/>
    <col min="14340" max="14340" width="2" customWidth="1"/>
    <col min="14341" max="14341" width="12.25" customWidth="1"/>
    <col min="14342" max="14342" width="11.75" customWidth="1"/>
    <col min="14343" max="14343" width="12.75" customWidth="1"/>
    <col min="14344" max="14344" width="12.875" customWidth="1"/>
    <col min="14345" max="14345" width="12" customWidth="1"/>
    <col min="14346" max="14346" width="30.75" customWidth="1"/>
    <col min="14593" max="14593" width="8.375" customWidth="1"/>
    <col min="14594" max="14594" width="47.75" customWidth="1"/>
    <col min="14595" max="14595" width="10.25" customWidth="1"/>
    <col min="14596" max="14596" width="2" customWidth="1"/>
    <col min="14597" max="14597" width="12.25" customWidth="1"/>
    <col min="14598" max="14598" width="11.75" customWidth="1"/>
    <col min="14599" max="14599" width="12.75" customWidth="1"/>
    <col min="14600" max="14600" width="12.875" customWidth="1"/>
    <col min="14601" max="14601" width="12" customWidth="1"/>
    <col min="14602" max="14602" width="30.75" customWidth="1"/>
    <col min="14849" max="14849" width="8.375" customWidth="1"/>
    <col min="14850" max="14850" width="47.75" customWidth="1"/>
    <col min="14851" max="14851" width="10.25" customWidth="1"/>
    <col min="14852" max="14852" width="2" customWidth="1"/>
    <col min="14853" max="14853" width="12.25" customWidth="1"/>
    <col min="14854" max="14854" width="11.75" customWidth="1"/>
    <col min="14855" max="14855" width="12.75" customWidth="1"/>
    <col min="14856" max="14856" width="12.875" customWidth="1"/>
    <col min="14857" max="14857" width="12" customWidth="1"/>
    <col min="14858" max="14858" width="30.75" customWidth="1"/>
    <col min="15105" max="15105" width="8.375" customWidth="1"/>
    <col min="15106" max="15106" width="47.75" customWidth="1"/>
    <col min="15107" max="15107" width="10.25" customWidth="1"/>
    <col min="15108" max="15108" width="2" customWidth="1"/>
    <col min="15109" max="15109" width="12.25" customWidth="1"/>
    <col min="15110" max="15110" width="11.75" customWidth="1"/>
    <col min="15111" max="15111" width="12.75" customWidth="1"/>
    <col min="15112" max="15112" width="12.875" customWidth="1"/>
    <col min="15113" max="15113" width="12" customWidth="1"/>
    <col min="15114" max="15114" width="30.75" customWidth="1"/>
    <col min="15361" max="15361" width="8.375" customWidth="1"/>
    <col min="15362" max="15362" width="47.75" customWidth="1"/>
    <col min="15363" max="15363" width="10.25" customWidth="1"/>
    <col min="15364" max="15364" width="2" customWidth="1"/>
    <col min="15365" max="15365" width="12.25" customWidth="1"/>
    <col min="15366" max="15366" width="11.75" customWidth="1"/>
    <col min="15367" max="15367" width="12.75" customWidth="1"/>
    <col min="15368" max="15368" width="12.875" customWidth="1"/>
    <col min="15369" max="15369" width="12" customWidth="1"/>
    <col min="15370" max="15370" width="30.75" customWidth="1"/>
    <col min="15617" max="15617" width="8.375" customWidth="1"/>
    <col min="15618" max="15618" width="47.75" customWidth="1"/>
    <col min="15619" max="15619" width="10.25" customWidth="1"/>
    <col min="15620" max="15620" width="2" customWidth="1"/>
    <col min="15621" max="15621" width="12.25" customWidth="1"/>
    <col min="15622" max="15622" width="11.75" customWidth="1"/>
    <col min="15623" max="15623" width="12.75" customWidth="1"/>
    <col min="15624" max="15624" width="12.875" customWidth="1"/>
    <col min="15625" max="15625" width="12" customWidth="1"/>
    <col min="15626" max="15626" width="30.75" customWidth="1"/>
    <col min="15873" max="15873" width="8.375" customWidth="1"/>
    <col min="15874" max="15874" width="47.75" customWidth="1"/>
    <col min="15875" max="15875" width="10.25" customWidth="1"/>
    <col min="15876" max="15876" width="2" customWidth="1"/>
    <col min="15877" max="15877" width="12.25" customWidth="1"/>
    <col min="15878" max="15878" width="11.75" customWidth="1"/>
    <col min="15879" max="15879" width="12.75" customWidth="1"/>
    <col min="15880" max="15880" width="12.875" customWidth="1"/>
    <col min="15881" max="15881" width="12" customWidth="1"/>
    <col min="15882" max="15882" width="30.75" customWidth="1"/>
    <col min="16129" max="16129" width="8.375" customWidth="1"/>
    <col min="16130" max="16130" width="47.75" customWidth="1"/>
    <col min="16131" max="16131" width="10.25" customWidth="1"/>
    <col min="16132" max="16132" width="2" customWidth="1"/>
    <col min="16133" max="16133" width="12.25" customWidth="1"/>
    <col min="16134" max="16134" width="11.75" customWidth="1"/>
    <col min="16135" max="16135" width="12.75" customWidth="1"/>
    <col min="16136" max="16136" width="12.875" customWidth="1"/>
    <col min="16137" max="16137" width="12" customWidth="1"/>
    <col min="16138" max="16138" width="30.75" customWidth="1"/>
  </cols>
  <sheetData>
    <row r="1" spans="1:256" s="142" customFormat="1" ht="13.9" customHeight="1">
      <c r="A1" s="200"/>
      <c r="I1" s="141" t="s">
        <v>769</v>
      </c>
      <c r="K1" s="141"/>
      <c r="L1" s="140"/>
    </row>
    <row r="2" spans="1:256" s="142" customFormat="1" ht="13.9" customHeight="1">
      <c r="A2" s="250"/>
      <c r="B2" s="250"/>
      <c r="C2" s="250"/>
      <c r="D2" s="250"/>
      <c r="E2" s="250"/>
      <c r="F2" s="250"/>
      <c r="G2" s="250"/>
      <c r="H2" s="250"/>
      <c r="I2" s="4" t="s">
        <v>121</v>
      </c>
      <c r="J2" s="250"/>
      <c r="K2" s="4"/>
      <c r="L2" s="250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  <c r="IV2" s="251"/>
    </row>
    <row r="3" spans="1:256" s="142" customFormat="1" ht="13.9" customHeight="1">
      <c r="A3" s="250"/>
      <c r="B3" s="250"/>
      <c r="C3" s="250"/>
      <c r="D3" s="250"/>
      <c r="E3" s="250"/>
      <c r="F3" s="250"/>
      <c r="G3" s="250"/>
      <c r="H3" s="250"/>
      <c r="I3" s="4" t="s">
        <v>124</v>
      </c>
      <c r="J3" s="250"/>
      <c r="K3" s="4"/>
      <c r="L3" s="250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1"/>
    </row>
    <row r="4" spans="1:256" s="142" customFormat="1" ht="2.2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  <c r="IV4" s="251"/>
    </row>
    <row r="5" spans="1:256" s="142" customFormat="1" ht="28.15" customHeight="1">
      <c r="A5" s="822" t="s">
        <v>334</v>
      </c>
      <c r="B5" s="822"/>
      <c r="C5" s="822"/>
      <c r="D5" s="822"/>
      <c r="E5" s="822"/>
      <c r="F5" s="822"/>
      <c r="G5" s="822"/>
      <c r="H5" s="822"/>
      <c r="I5" s="822"/>
      <c r="J5" s="822"/>
      <c r="K5" s="252"/>
      <c r="L5" s="252"/>
      <c r="M5" s="252"/>
      <c r="N5" s="252"/>
      <c r="O5" s="252"/>
      <c r="P5" s="252"/>
    </row>
    <row r="6" spans="1:256" ht="11.25" customHeight="1">
      <c r="I6" s="253"/>
      <c r="J6" s="200" t="s">
        <v>35</v>
      </c>
    </row>
    <row r="7" spans="1:256">
      <c r="A7" s="818" t="s">
        <v>335</v>
      </c>
      <c r="B7" s="818" t="s">
        <v>336</v>
      </c>
      <c r="C7" s="804" t="s">
        <v>337</v>
      </c>
      <c r="D7" s="804" t="s">
        <v>100</v>
      </c>
      <c r="E7" s="818" t="s">
        <v>338</v>
      </c>
      <c r="F7" s="818" t="s">
        <v>339</v>
      </c>
      <c r="G7" s="823" t="s">
        <v>340</v>
      </c>
      <c r="H7" s="823"/>
      <c r="I7" s="823"/>
      <c r="J7" s="818" t="s">
        <v>341</v>
      </c>
    </row>
    <row r="8" spans="1:256">
      <c r="A8" s="818"/>
      <c r="B8" s="818"/>
      <c r="C8" s="805"/>
      <c r="D8" s="805"/>
      <c r="E8" s="818"/>
      <c r="F8" s="818"/>
      <c r="G8" s="818" t="s">
        <v>342</v>
      </c>
      <c r="H8" s="817" t="s">
        <v>343</v>
      </c>
      <c r="I8" s="817"/>
      <c r="J8" s="818"/>
    </row>
    <row r="9" spans="1:256">
      <c r="A9" s="818"/>
      <c r="B9" s="818"/>
      <c r="C9" s="805"/>
      <c r="D9" s="805"/>
      <c r="E9" s="818"/>
      <c r="F9" s="818"/>
      <c r="G9" s="818"/>
      <c r="H9" s="818" t="s">
        <v>344</v>
      </c>
      <c r="I9" s="818" t="s">
        <v>345</v>
      </c>
      <c r="J9" s="818"/>
    </row>
    <row r="10" spans="1:256">
      <c r="A10" s="818"/>
      <c r="B10" s="818"/>
      <c r="C10" s="806"/>
      <c r="D10" s="806"/>
      <c r="E10" s="818"/>
      <c r="F10" s="818"/>
      <c r="G10" s="818"/>
      <c r="H10" s="818"/>
      <c r="I10" s="818"/>
      <c r="J10" s="818"/>
    </row>
    <row r="11" spans="1:256">
      <c r="A11" s="254">
        <v>1</v>
      </c>
      <c r="B11" s="254">
        <v>2</v>
      </c>
      <c r="C11" s="254">
        <v>3</v>
      </c>
      <c r="D11" s="254"/>
      <c r="E11" s="254">
        <v>4</v>
      </c>
      <c r="F11" s="254">
        <v>5</v>
      </c>
      <c r="G11" s="254">
        <v>6</v>
      </c>
      <c r="H11" s="254" t="s">
        <v>346</v>
      </c>
      <c r="I11" s="254" t="s">
        <v>347</v>
      </c>
      <c r="J11" s="254">
        <v>7</v>
      </c>
    </row>
    <row r="12" spans="1:256" ht="5.0999999999999996" customHeight="1">
      <c r="A12" s="255"/>
      <c r="B12" s="255"/>
      <c r="C12" s="255"/>
      <c r="D12" s="255"/>
      <c r="E12" s="255"/>
      <c r="F12" s="255"/>
      <c r="G12" s="255"/>
      <c r="H12" s="255"/>
      <c r="I12" s="256"/>
      <c r="J12" s="255"/>
    </row>
    <row r="13" spans="1:256" ht="15.75">
      <c r="A13" s="766"/>
      <c r="B13" s="819" t="s">
        <v>143</v>
      </c>
      <c r="C13" s="766" t="s">
        <v>348</v>
      </c>
      <c r="D13" s="257" t="s">
        <v>0</v>
      </c>
      <c r="E13" s="766" t="s">
        <v>348</v>
      </c>
      <c r="F13" s="766" t="s">
        <v>348</v>
      </c>
      <c r="G13" s="258">
        <f t="shared" ref="G13:I14" si="0">G260+G447+G453+G459</f>
        <v>652080706</v>
      </c>
      <c r="H13" s="258">
        <f t="shared" si="0"/>
        <v>442213623</v>
      </c>
      <c r="I13" s="258">
        <f t="shared" si="0"/>
        <v>209867083</v>
      </c>
      <c r="J13" s="766" t="s">
        <v>348</v>
      </c>
    </row>
    <row r="14" spans="1:256" ht="15.75">
      <c r="A14" s="767"/>
      <c r="B14" s="820"/>
      <c r="C14" s="767"/>
      <c r="D14" s="257" t="s">
        <v>1</v>
      </c>
      <c r="E14" s="767"/>
      <c r="F14" s="767"/>
      <c r="G14" s="258">
        <f t="shared" si="0"/>
        <v>31204282</v>
      </c>
      <c r="H14" s="258">
        <f t="shared" si="0"/>
        <v>37189282</v>
      </c>
      <c r="I14" s="258">
        <f t="shared" si="0"/>
        <v>-5985000</v>
      </c>
      <c r="J14" s="767"/>
    </row>
    <row r="15" spans="1:256" ht="15.75">
      <c r="A15" s="768"/>
      <c r="B15" s="821"/>
      <c r="C15" s="768"/>
      <c r="D15" s="257" t="s">
        <v>2</v>
      </c>
      <c r="E15" s="768"/>
      <c r="F15" s="768"/>
      <c r="G15" s="258">
        <f>G13+G14</f>
        <v>683284988</v>
      </c>
      <c r="H15" s="258">
        <f>H13+H14</f>
        <v>479402905</v>
      </c>
      <c r="I15" s="258">
        <f>I13+I14</f>
        <v>203882083</v>
      </c>
      <c r="J15" s="768"/>
    </row>
    <row r="16" spans="1:256" ht="5.0999999999999996" customHeight="1">
      <c r="A16" s="255"/>
      <c r="B16" s="259"/>
      <c r="C16" s="260"/>
      <c r="D16" s="260"/>
      <c r="E16" s="255"/>
      <c r="F16" s="255"/>
      <c r="G16" s="255"/>
      <c r="H16" s="255"/>
      <c r="I16" s="256"/>
      <c r="J16" s="255"/>
    </row>
    <row r="17" spans="1:10" ht="15.75">
      <c r="A17" s="773" t="s">
        <v>349</v>
      </c>
      <c r="B17" s="774"/>
      <c r="C17" s="774"/>
      <c r="D17" s="774"/>
      <c r="E17" s="774"/>
      <c r="F17" s="774"/>
      <c r="G17" s="774"/>
      <c r="H17" s="774"/>
      <c r="I17" s="774"/>
      <c r="J17" s="775"/>
    </row>
    <row r="18" spans="1:10" ht="5.0999999999999996" customHeight="1">
      <c r="A18" s="261"/>
      <c r="B18" s="262"/>
      <c r="C18" s="255"/>
      <c r="D18" s="255"/>
      <c r="E18" s="255"/>
      <c r="F18" s="255"/>
      <c r="G18" s="255"/>
      <c r="H18" s="255"/>
      <c r="I18" s="256"/>
      <c r="J18" s="255"/>
    </row>
    <row r="19" spans="1:10" hidden="1">
      <c r="A19" s="795" t="s">
        <v>42</v>
      </c>
      <c r="B19" s="801" t="s">
        <v>144</v>
      </c>
      <c r="C19" s="777" t="s">
        <v>348</v>
      </c>
      <c r="D19" s="263" t="s">
        <v>0</v>
      </c>
      <c r="E19" s="264">
        <f>E22</f>
        <v>12601553</v>
      </c>
      <c r="F19" s="814" t="s">
        <v>348</v>
      </c>
      <c r="G19" s="264">
        <f t="shared" ref="G19:I20" si="1">G22</f>
        <v>12601553</v>
      </c>
      <c r="H19" s="264">
        <f t="shared" si="1"/>
        <v>12601553</v>
      </c>
      <c r="I19" s="264">
        <f t="shared" si="1"/>
        <v>0</v>
      </c>
      <c r="J19" s="777" t="s">
        <v>348</v>
      </c>
    </row>
    <row r="20" spans="1:10" hidden="1">
      <c r="A20" s="796"/>
      <c r="B20" s="802"/>
      <c r="C20" s="778"/>
      <c r="D20" s="263" t="s">
        <v>1</v>
      </c>
      <c r="E20" s="264">
        <f>E23</f>
        <v>0</v>
      </c>
      <c r="F20" s="815"/>
      <c r="G20" s="264">
        <f t="shared" si="1"/>
        <v>0</v>
      </c>
      <c r="H20" s="264">
        <f t="shared" si="1"/>
        <v>0</v>
      </c>
      <c r="I20" s="264">
        <f t="shared" si="1"/>
        <v>0</v>
      </c>
      <c r="J20" s="778"/>
    </row>
    <row r="21" spans="1:10" hidden="1">
      <c r="A21" s="797"/>
      <c r="B21" s="803"/>
      <c r="C21" s="779"/>
      <c r="D21" s="263" t="s">
        <v>2</v>
      </c>
      <c r="E21" s="264">
        <f>E19+E20</f>
        <v>12601553</v>
      </c>
      <c r="F21" s="816"/>
      <c r="G21" s="264">
        <f>G19+G20</f>
        <v>12601553</v>
      </c>
      <c r="H21" s="264">
        <f>H19+H20</f>
        <v>12601553</v>
      </c>
      <c r="I21" s="264">
        <f>I19+I20</f>
        <v>0</v>
      </c>
      <c r="J21" s="779"/>
    </row>
    <row r="22" spans="1:10" hidden="1">
      <c r="A22" s="780" t="s">
        <v>151</v>
      </c>
      <c r="B22" s="783" t="s">
        <v>350</v>
      </c>
      <c r="C22" s="786">
        <v>2024</v>
      </c>
      <c r="D22" s="265" t="s">
        <v>0</v>
      </c>
      <c r="E22" s="266">
        <v>12601553</v>
      </c>
      <c r="F22" s="808" t="s">
        <v>348</v>
      </c>
      <c r="G22" s="266">
        <f>H22+I22</f>
        <v>12601553</v>
      </c>
      <c r="H22" s="266">
        <v>12601553</v>
      </c>
      <c r="I22" s="266">
        <v>0</v>
      </c>
      <c r="J22" s="783" t="s">
        <v>351</v>
      </c>
    </row>
    <row r="23" spans="1:10" hidden="1">
      <c r="A23" s="781"/>
      <c r="B23" s="784"/>
      <c r="C23" s="787"/>
      <c r="D23" s="265" t="s">
        <v>1</v>
      </c>
      <c r="E23" s="266"/>
      <c r="F23" s="809"/>
      <c r="G23" s="266">
        <f>H23+I23</f>
        <v>0</v>
      </c>
      <c r="H23" s="266"/>
      <c r="I23" s="266"/>
      <c r="J23" s="784"/>
    </row>
    <row r="24" spans="1:10" hidden="1">
      <c r="A24" s="782"/>
      <c r="B24" s="785"/>
      <c r="C24" s="788"/>
      <c r="D24" s="265" t="s">
        <v>2</v>
      </c>
      <c r="E24" s="266">
        <f>E22+E23</f>
        <v>12601553</v>
      </c>
      <c r="F24" s="810"/>
      <c r="G24" s="266">
        <f>G22+G23</f>
        <v>12601553</v>
      </c>
      <c r="H24" s="266">
        <f>H22+H23</f>
        <v>12601553</v>
      </c>
      <c r="I24" s="266">
        <f>I22+I23</f>
        <v>0</v>
      </c>
      <c r="J24" s="785"/>
    </row>
    <row r="25" spans="1:10" ht="14.1" customHeight="1">
      <c r="A25" s="795" t="s">
        <v>45</v>
      </c>
      <c r="B25" s="801" t="s">
        <v>46</v>
      </c>
      <c r="C25" s="777" t="s">
        <v>348</v>
      </c>
      <c r="D25" s="263" t="s">
        <v>0</v>
      </c>
      <c r="E25" s="264">
        <f>E28+E31+E34+E37+E40+E43+E46+E52+E55+E58+E61+E49+E64+E67+E70</f>
        <v>145339943</v>
      </c>
      <c r="F25" s="814" t="s">
        <v>348</v>
      </c>
      <c r="G25" s="264">
        <f t="shared" ref="G25:I26" si="2">G28+G31+G34+G37+G40+G43+G46+G52+G55+G58+G61+G49+G64+G67+G70</f>
        <v>145339943</v>
      </c>
      <c r="H25" s="264">
        <f t="shared" si="2"/>
        <v>135433924</v>
      </c>
      <c r="I25" s="264">
        <f t="shared" si="2"/>
        <v>9906019</v>
      </c>
      <c r="J25" s="777" t="s">
        <v>348</v>
      </c>
    </row>
    <row r="26" spans="1:10" ht="14.1" customHeight="1">
      <c r="A26" s="796"/>
      <c r="B26" s="802"/>
      <c r="C26" s="778"/>
      <c r="D26" s="263" t="s">
        <v>1</v>
      </c>
      <c r="E26" s="264">
        <f>E29+E32+E35+E38+E41+E44+E47+E53+E56+E59+E62+E50+E65+E68+E71</f>
        <v>20000000</v>
      </c>
      <c r="F26" s="815"/>
      <c r="G26" s="264">
        <f t="shared" si="2"/>
        <v>20000000</v>
      </c>
      <c r="H26" s="264">
        <f t="shared" si="2"/>
        <v>20000000</v>
      </c>
      <c r="I26" s="264">
        <f t="shared" si="2"/>
        <v>0</v>
      </c>
      <c r="J26" s="778"/>
    </row>
    <row r="27" spans="1:10" ht="14.1" customHeight="1">
      <c r="A27" s="797"/>
      <c r="B27" s="803"/>
      <c r="C27" s="779"/>
      <c r="D27" s="263" t="s">
        <v>2</v>
      </c>
      <c r="E27" s="264">
        <f>E25+E26</f>
        <v>165339943</v>
      </c>
      <c r="F27" s="816"/>
      <c r="G27" s="264">
        <f>G25+G26</f>
        <v>165339943</v>
      </c>
      <c r="H27" s="264">
        <f>H25+H26</f>
        <v>155433924</v>
      </c>
      <c r="I27" s="264">
        <f>I25+I26</f>
        <v>9906019</v>
      </c>
      <c r="J27" s="779"/>
    </row>
    <row r="28" spans="1:10" hidden="1">
      <c r="A28" s="780" t="s">
        <v>162</v>
      </c>
      <c r="B28" s="783" t="s">
        <v>352</v>
      </c>
      <c r="C28" s="786">
        <v>2024</v>
      </c>
      <c r="D28" s="265" t="s">
        <v>0</v>
      </c>
      <c r="E28" s="266">
        <v>6875000</v>
      </c>
      <c r="F28" s="808" t="s">
        <v>348</v>
      </c>
      <c r="G28" s="266">
        <f>H28+I28</f>
        <v>6875000</v>
      </c>
      <c r="H28" s="266">
        <v>0</v>
      </c>
      <c r="I28" s="266">
        <v>6875000</v>
      </c>
      <c r="J28" s="783" t="s">
        <v>351</v>
      </c>
    </row>
    <row r="29" spans="1:10" hidden="1">
      <c r="A29" s="781"/>
      <c r="B29" s="784"/>
      <c r="C29" s="787"/>
      <c r="D29" s="265" t="s">
        <v>1</v>
      </c>
      <c r="E29" s="266"/>
      <c r="F29" s="809"/>
      <c r="G29" s="266">
        <f>H29+I29</f>
        <v>0</v>
      </c>
      <c r="H29" s="266"/>
      <c r="I29" s="266"/>
      <c r="J29" s="784"/>
    </row>
    <row r="30" spans="1:10" hidden="1">
      <c r="A30" s="782"/>
      <c r="B30" s="785"/>
      <c r="C30" s="788"/>
      <c r="D30" s="265" t="s">
        <v>2</v>
      </c>
      <c r="E30" s="266">
        <f>E28+E29</f>
        <v>6875000</v>
      </c>
      <c r="F30" s="810"/>
      <c r="G30" s="266">
        <f>G28+G29</f>
        <v>6875000</v>
      </c>
      <c r="H30" s="266">
        <f>H28+H29</f>
        <v>0</v>
      </c>
      <c r="I30" s="266">
        <f>I28+I29</f>
        <v>6875000</v>
      </c>
      <c r="J30" s="785"/>
    </row>
    <row r="31" spans="1:10" hidden="1">
      <c r="A31" s="780" t="s">
        <v>353</v>
      </c>
      <c r="B31" s="783" t="s">
        <v>354</v>
      </c>
      <c r="C31" s="786">
        <v>2024</v>
      </c>
      <c r="D31" s="265" t="s">
        <v>0</v>
      </c>
      <c r="E31" s="266">
        <v>200000</v>
      </c>
      <c r="F31" s="808" t="s">
        <v>348</v>
      </c>
      <c r="G31" s="266">
        <f>H31+I31</f>
        <v>200000</v>
      </c>
      <c r="H31" s="266">
        <v>200000</v>
      </c>
      <c r="I31" s="266">
        <v>0</v>
      </c>
      <c r="J31" s="783" t="s">
        <v>351</v>
      </c>
    </row>
    <row r="32" spans="1:10" hidden="1">
      <c r="A32" s="781"/>
      <c r="B32" s="784"/>
      <c r="C32" s="787"/>
      <c r="D32" s="265" t="s">
        <v>1</v>
      </c>
      <c r="E32" s="266"/>
      <c r="F32" s="809"/>
      <c r="G32" s="266">
        <f>H32+I32</f>
        <v>0</v>
      </c>
      <c r="H32" s="266"/>
      <c r="I32" s="266"/>
      <c r="J32" s="784"/>
    </row>
    <row r="33" spans="1:10" hidden="1">
      <c r="A33" s="782"/>
      <c r="B33" s="785"/>
      <c r="C33" s="788"/>
      <c r="D33" s="265" t="s">
        <v>2</v>
      </c>
      <c r="E33" s="266">
        <f>E31+E32</f>
        <v>200000</v>
      </c>
      <c r="F33" s="810"/>
      <c r="G33" s="266">
        <f>G31+G32</f>
        <v>200000</v>
      </c>
      <c r="H33" s="266">
        <f>H31+H32</f>
        <v>200000</v>
      </c>
      <c r="I33" s="266">
        <f>I31+I32</f>
        <v>0</v>
      </c>
      <c r="J33" s="785"/>
    </row>
    <row r="34" spans="1:10" hidden="1">
      <c r="A34" s="780" t="s">
        <v>168</v>
      </c>
      <c r="B34" s="783" t="s">
        <v>355</v>
      </c>
      <c r="C34" s="786">
        <v>2024</v>
      </c>
      <c r="D34" s="265" t="s">
        <v>0</v>
      </c>
      <c r="E34" s="266">
        <v>38160000</v>
      </c>
      <c r="F34" s="808" t="s">
        <v>348</v>
      </c>
      <c r="G34" s="266">
        <f>H34+I34</f>
        <v>38160000</v>
      </c>
      <c r="H34" s="266">
        <v>38100000</v>
      </c>
      <c r="I34" s="266">
        <v>60000</v>
      </c>
      <c r="J34" s="783" t="s">
        <v>356</v>
      </c>
    </row>
    <row r="35" spans="1:10" hidden="1">
      <c r="A35" s="781"/>
      <c r="B35" s="784"/>
      <c r="C35" s="787"/>
      <c r="D35" s="265" t="s">
        <v>1</v>
      </c>
      <c r="E35" s="266"/>
      <c r="F35" s="809"/>
      <c r="G35" s="266">
        <f>H35+I35</f>
        <v>0</v>
      </c>
      <c r="H35" s="266"/>
      <c r="I35" s="266"/>
      <c r="J35" s="784"/>
    </row>
    <row r="36" spans="1:10" hidden="1">
      <c r="A36" s="782"/>
      <c r="B36" s="785"/>
      <c r="C36" s="788"/>
      <c r="D36" s="265" t="s">
        <v>2</v>
      </c>
      <c r="E36" s="266">
        <f>E34+E35</f>
        <v>38160000</v>
      </c>
      <c r="F36" s="810"/>
      <c r="G36" s="266">
        <f>G34+G35</f>
        <v>38160000</v>
      </c>
      <c r="H36" s="266">
        <f>H34+H35</f>
        <v>38100000</v>
      </c>
      <c r="I36" s="266">
        <f>I34+I35</f>
        <v>60000</v>
      </c>
      <c r="J36" s="785"/>
    </row>
    <row r="37" spans="1:10" hidden="1">
      <c r="A37" s="780" t="s">
        <v>168</v>
      </c>
      <c r="B37" s="783" t="s">
        <v>357</v>
      </c>
      <c r="C37" s="786">
        <v>2024</v>
      </c>
      <c r="D37" s="265" t="s">
        <v>0</v>
      </c>
      <c r="E37" s="266">
        <v>3971019</v>
      </c>
      <c r="F37" s="808" t="s">
        <v>348</v>
      </c>
      <c r="G37" s="266">
        <f>H37+I37</f>
        <v>3971019</v>
      </c>
      <c r="H37" s="266">
        <v>3000000</v>
      </c>
      <c r="I37" s="266">
        <v>971019</v>
      </c>
      <c r="J37" s="783" t="s">
        <v>356</v>
      </c>
    </row>
    <row r="38" spans="1:10" hidden="1">
      <c r="A38" s="781"/>
      <c r="B38" s="784"/>
      <c r="C38" s="787"/>
      <c r="D38" s="265" t="s">
        <v>1</v>
      </c>
      <c r="E38" s="266"/>
      <c r="F38" s="809"/>
      <c r="G38" s="266">
        <f>H38+I38</f>
        <v>0</v>
      </c>
      <c r="H38" s="266"/>
      <c r="I38" s="266"/>
      <c r="J38" s="784"/>
    </row>
    <row r="39" spans="1:10" hidden="1">
      <c r="A39" s="782"/>
      <c r="B39" s="785"/>
      <c r="C39" s="788"/>
      <c r="D39" s="265" t="s">
        <v>2</v>
      </c>
      <c r="E39" s="266">
        <f>E37+E38</f>
        <v>3971019</v>
      </c>
      <c r="F39" s="810"/>
      <c r="G39" s="266">
        <f>G37+G38</f>
        <v>3971019</v>
      </c>
      <c r="H39" s="266">
        <f>H37+H38</f>
        <v>3000000</v>
      </c>
      <c r="I39" s="266">
        <f>I37+I38</f>
        <v>971019</v>
      </c>
      <c r="J39" s="785"/>
    </row>
    <row r="40" spans="1:10" hidden="1">
      <c r="A40" s="780" t="s">
        <v>168</v>
      </c>
      <c r="B40" s="783" t="s">
        <v>358</v>
      </c>
      <c r="C40" s="786">
        <v>2024</v>
      </c>
      <c r="D40" s="265" t="s">
        <v>0</v>
      </c>
      <c r="E40" s="266">
        <v>2000000</v>
      </c>
      <c r="F40" s="808" t="s">
        <v>348</v>
      </c>
      <c r="G40" s="266">
        <f>H40+I40</f>
        <v>2000000</v>
      </c>
      <c r="H40" s="266">
        <v>2000000</v>
      </c>
      <c r="I40" s="266">
        <v>0</v>
      </c>
      <c r="J40" s="783" t="s">
        <v>356</v>
      </c>
    </row>
    <row r="41" spans="1:10" hidden="1">
      <c r="A41" s="781"/>
      <c r="B41" s="784"/>
      <c r="C41" s="787"/>
      <c r="D41" s="265" t="s">
        <v>1</v>
      </c>
      <c r="E41" s="266"/>
      <c r="F41" s="809"/>
      <c r="G41" s="266">
        <f>H41+I41</f>
        <v>0</v>
      </c>
      <c r="H41" s="266"/>
      <c r="I41" s="266"/>
      <c r="J41" s="784"/>
    </row>
    <row r="42" spans="1:10" hidden="1">
      <c r="A42" s="782"/>
      <c r="B42" s="785"/>
      <c r="C42" s="788"/>
      <c r="D42" s="265" t="s">
        <v>2</v>
      </c>
      <c r="E42" s="266">
        <f>E40+E41</f>
        <v>2000000</v>
      </c>
      <c r="F42" s="810"/>
      <c r="G42" s="266">
        <f>G40+G41</f>
        <v>2000000</v>
      </c>
      <c r="H42" s="266">
        <f>H40+H41</f>
        <v>2000000</v>
      </c>
      <c r="I42" s="266">
        <f>I40+I41</f>
        <v>0</v>
      </c>
      <c r="J42" s="785"/>
    </row>
    <row r="43" spans="1:10" ht="22.5" hidden="1" customHeight="1">
      <c r="A43" s="780" t="s">
        <v>168</v>
      </c>
      <c r="B43" s="783" t="s">
        <v>359</v>
      </c>
      <c r="C43" s="786">
        <v>2024</v>
      </c>
      <c r="D43" s="265" t="s">
        <v>0</v>
      </c>
      <c r="E43" s="266">
        <v>12733924</v>
      </c>
      <c r="F43" s="808" t="s">
        <v>348</v>
      </c>
      <c r="G43" s="266">
        <f>H43+I43</f>
        <v>12733924</v>
      </c>
      <c r="H43" s="266">
        <v>12733924</v>
      </c>
      <c r="I43" s="266">
        <v>0</v>
      </c>
      <c r="J43" s="783" t="s">
        <v>356</v>
      </c>
    </row>
    <row r="44" spans="1:10" ht="22.5" hidden="1" customHeight="1">
      <c r="A44" s="781"/>
      <c r="B44" s="784"/>
      <c r="C44" s="787"/>
      <c r="D44" s="265" t="s">
        <v>1</v>
      </c>
      <c r="E44" s="266"/>
      <c r="F44" s="809"/>
      <c r="G44" s="266">
        <f>H44+I44</f>
        <v>0</v>
      </c>
      <c r="H44" s="266"/>
      <c r="I44" s="266"/>
      <c r="J44" s="784"/>
    </row>
    <row r="45" spans="1:10" ht="22.5" hidden="1" customHeight="1">
      <c r="A45" s="782"/>
      <c r="B45" s="785"/>
      <c r="C45" s="788"/>
      <c r="D45" s="265" t="s">
        <v>2</v>
      </c>
      <c r="E45" s="266">
        <f>E43+E44</f>
        <v>12733924</v>
      </c>
      <c r="F45" s="810"/>
      <c r="G45" s="266">
        <f>G43+G44</f>
        <v>12733924</v>
      </c>
      <c r="H45" s="266">
        <f>H43+H44</f>
        <v>12733924</v>
      </c>
      <c r="I45" s="266">
        <f>I43+I44</f>
        <v>0</v>
      </c>
      <c r="J45" s="785"/>
    </row>
    <row r="46" spans="1:10" hidden="1">
      <c r="A46" s="780" t="s">
        <v>168</v>
      </c>
      <c r="B46" s="783" t="s">
        <v>360</v>
      </c>
      <c r="C46" s="786">
        <v>2024</v>
      </c>
      <c r="D46" s="265" t="s">
        <v>0</v>
      </c>
      <c r="E46" s="266">
        <v>68500000</v>
      </c>
      <c r="F46" s="808" t="s">
        <v>348</v>
      </c>
      <c r="G46" s="266">
        <f>H46+I46</f>
        <v>68500000</v>
      </c>
      <c r="H46" s="266">
        <v>68500000</v>
      </c>
      <c r="I46" s="266">
        <v>0</v>
      </c>
      <c r="J46" s="783" t="s">
        <v>356</v>
      </c>
    </row>
    <row r="47" spans="1:10" hidden="1">
      <c r="A47" s="781"/>
      <c r="B47" s="784"/>
      <c r="C47" s="787"/>
      <c r="D47" s="265" t="s">
        <v>1</v>
      </c>
      <c r="E47" s="266"/>
      <c r="F47" s="809"/>
      <c r="G47" s="266">
        <f>H47+I47</f>
        <v>0</v>
      </c>
      <c r="H47" s="266"/>
      <c r="I47" s="266"/>
      <c r="J47" s="784"/>
    </row>
    <row r="48" spans="1:10" hidden="1">
      <c r="A48" s="782"/>
      <c r="B48" s="785"/>
      <c r="C48" s="788"/>
      <c r="D48" s="265" t="s">
        <v>2</v>
      </c>
      <c r="E48" s="266">
        <f>E46+E47</f>
        <v>68500000</v>
      </c>
      <c r="F48" s="810"/>
      <c r="G48" s="266">
        <f>G46+G47</f>
        <v>68500000</v>
      </c>
      <c r="H48" s="266">
        <f>H46+H47</f>
        <v>68500000</v>
      </c>
      <c r="I48" s="266">
        <f>I46+I47</f>
        <v>0</v>
      </c>
      <c r="J48" s="785"/>
    </row>
    <row r="49" spans="1:10" hidden="1">
      <c r="A49" s="780" t="s">
        <v>168</v>
      </c>
      <c r="B49" s="783" t="s">
        <v>361</v>
      </c>
      <c r="C49" s="786">
        <v>2024</v>
      </c>
      <c r="D49" s="265" t="s">
        <v>0</v>
      </c>
      <c r="E49" s="266">
        <v>5000000</v>
      </c>
      <c r="F49" s="808" t="s">
        <v>348</v>
      </c>
      <c r="G49" s="266">
        <f>H49+I49</f>
        <v>5000000</v>
      </c>
      <c r="H49" s="266">
        <v>3000000</v>
      </c>
      <c r="I49" s="266">
        <v>2000000</v>
      </c>
      <c r="J49" s="783" t="s">
        <v>356</v>
      </c>
    </row>
    <row r="50" spans="1:10" hidden="1">
      <c r="A50" s="781"/>
      <c r="B50" s="784"/>
      <c r="C50" s="787"/>
      <c r="D50" s="265" t="s">
        <v>1</v>
      </c>
      <c r="E50" s="266"/>
      <c r="F50" s="809"/>
      <c r="G50" s="266">
        <f>H50+I50</f>
        <v>0</v>
      </c>
      <c r="H50" s="266"/>
      <c r="I50" s="266"/>
      <c r="J50" s="784"/>
    </row>
    <row r="51" spans="1:10" hidden="1">
      <c r="A51" s="782"/>
      <c r="B51" s="785"/>
      <c r="C51" s="788"/>
      <c r="D51" s="265" t="s">
        <v>2</v>
      </c>
      <c r="E51" s="266">
        <f>E49+E50</f>
        <v>5000000</v>
      </c>
      <c r="F51" s="810"/>
      <c r="G51" s="266">
        <f>G49+G50</f>
        <v>5000000</v>
      </c>
      <c r="H51" s="266">
        <f>H49+H50</f>
        <v>3000000</v>
      </c>
      <c r="I51" s="266">
        <f>I49+I50</f>
        <v>2000000</v>
      </c>
      <c r="J51" s="785"/>
    </row>
    <row r="52" spans="1:10" hidden="1">
      <c r="A52" s="780" t="s">
        <v>168</v>
      </c>
      <c r="B52" s="783" t="s">
        <v>362</v>
      </c>
      <c r="C52" s="786">
        <v>2024</v>
      </c>
      <c r="D52" s="265" t="s">
        <v>0</v>
      </c>
      <c r="E52" s="266">
        <v>2000000</v>
      </c>
      <c r="F52" s="808" t="s">
        <v>348</v>
      </c>
      <c r="G52" s="266">
        <f>H52+I52</f>
        <v>2000000</v>
      </c>
      <c r="H52" s="266">
        <v>2000000</v>
      </c>
      <c r="I52" s="266">
        <v>0</v>
      </c>
      <c r="J52" s="783" t="s">
        <v>356</v>
      </c>
    </row>
    <row r="53" spans="1:10" hidden="1">
      <c r="A53" s="781"/>
      <c r="B53" s="784"/>
      <c r="C53" s="787"/>
      <c r="D53" s="265" t="s">
        <v>1</v>
      </c>
      <c r="E53" s="266"/>
      <c r="F53" s="809"/>
      <c r="G53" s="266">
        <f>H53+I53</f>
        <v>0</v>
      </c>
      <c r="H53" s="266"/>
      <c r="I53" s="266"/>
      <c r="J53" s="784"/>
    </row>
    <row r="54" spans="1:10" hidden="1">
      <c r="A54" s="782"/>
      <c r="B54" s="785"/>
      <c r="C54" s="788"/>
      <c r="D54" s="265" t="s">
        <v>2</v>
      </c>
      <c r="E54" s="266">
        <f>E52+E53</f>
        <v>2000000</v>
      </c>
      <c r="F54" s="810"/>
      <c r="G54" s="266">
        <f>G52+G53</f>
        <v>2000000</v>
      </c>
      <c r="H54" s="266">
        <f>H52+H53</f>
        <v>2000000</v>
      </c>
      <c r="I54" s="266">
        <f>I52+I53</f>
        <v>0</v>
      </c>
      <c r="J54" s="785"/>
    </row>
    <row r="55" spans="1:10" hidden="1">
      <c r="A55" s="780" t="s">
        <v>168</v>
      </c>
      <c r="B55" s="783" t="s">
        <v>363</v>
      </c>
      <c r="C55" s="786">
        <v>2024</v>
      </c>
      <c r="D55" s="265" t="s">
        <v>0</v>
      </c>
      <c r="E55" s="266">
        <v>2000000</v>
      </c>
      <c r="F55" s="808" t="s">
        <v>348</v>
      </c>
      <c r="G55" s="266">
        <f>H55+I55</f>
        <v>2000000</v>
      </c>
      <c r="H55" s="266">
        <v>2000000</v>
      </c>
      <c r="I55" s="266">
        <v>0</v>
      </c>
      <c r="J55" s="783" t="s">
        <v>356</v>
      </c>
    </row>
    <row r="56" spans="1:10" hidden="1">
      <c r="A56" s="781"/>
      <c r="B56" s="784"/>
      <c r="C56" s="787"/>
      <c r="D56" s="265" t="s">
        <v>1</v>
      </c>
      <c r="E56" s="266"/>
      <c r="F56" s="809"/>
      <c r="G56" s="266">
        <f>H56+I56</f>
        <v>0</v>
      </c>
      <c r="H56" s="266"/>
      <c r="I56" s="266"/>
      <c r="J56" s="784"/>
    </row>
    <row r="57" spans="1:10" hidden="1">
      <c r="A57" s="782"/>
      <c r="B57" s="785"/>
      <c r="C57" s="788"/>
      <c r="D57" s="265" t="s">
        <v>2</v>
      </c>
      <c r="E57" s="266">
        <f>E55+E56</f>
        <v>2000000</v>
      </c>
      <c r="F57" s="810"/>
      <c r="G57" s="266">
        <f>G55+G56</f>
        <v>2000000</v>
      </c>
      <c r="H57" s="266">
        <f>H55+H56</f>
        <v>2000000</v>
      </c>
      <c r="I57" s="266">
        <f>I55+I56</f>
        <v>0</v>
      </c>
      <c r="J57" s="785"/>
    </row>
    <row r="58" spans="1:10" hidden="1">
      <c r="A58" s="780" t="s">
        <v>168</v>
      </c>
      <c r="B58" s="783" t="s">
        <v>364</v>
      </c>
      <c r="C58" s="786">
        <v>2024</v>
      </c>
      <c r="D58" s="265" t="s">
        <v>0</v>
      </c>
      <c r="E58" s="266">
        <v>1000000</v>
      </c>
      <c r="F58" s="808" t="s">
        <v>348</v>
      </c>
      <c r="G58" s="266">
        <f>H58+I58</f>
        <v>1000000</v>
      </c>
      <c r="H58" s="266">
        <v>1000000</v>
      </c>
      <c r="I58" s="266">
        <v>0</v>
      </c>
      <c r="J58" s="783" t="s">
        <v>356</v>
      </c>
    </row>
    <row r="59" spans="1:10" hidden="1">
      <c r="A59" s="781"/>
      <c r="B59" s="784"/>
      <c r="C59" s="787"/>
      <c r="D59" s="265" t="s">
        <v>1</v>
      </c>
      <c r="E59" s="266"/>
      <c r="F59" s="809"/>
      <c r="G59" s="266">
        <f>H59+I59</f>
        <v>0</v>
      </c>
      <c r="H59" s="266"/>
      <c r="I59" s="266"/>
      <c r="J59" s="784"/>
    </row>
    <row r="60" spans="1:10" hidden="1">
      <c r="A60" s="782"/>
      <c r="B60" s="785"/>
      <c r="C60" s="788"/>
      <c r="D60" s="265" t="s">
        <v>2</v>
      </c>
      <c r="E60" s="266">
        <f>E58+E59</f>
        <v>1000000</v>
      </c>
      <c r="F60" s="810"/>
      <c r="G60" s="266">
        <f>G58+G59</f>
        <v>1000000</v>
      </c>
      <c r="H60" s="266">
        <f>H58+H59</f>
        <v>1000000</v>
      </c>
      <c r="I60" s="266">
        <f>I58+I59</f>
        <v>0</v>
      </c>
      <c r="J60" s="785"/>
    </row>
    <row r="61" spans="1:10" hidden="1">
      <c r="A61" s="780" t="s">
        <v>168</v>
      </c>
      <c r="B61" s="783" t="s">
        <v>365</v>
      </c>
      <c r="C61" s="786">
        <v>2024</v>
      </c>
      <c r="D61" s="265" t="s">
        <v>0</v>
      </c>
      <c r="E61" s="266">
        <v>1000000</v>
      </c>
      <c r="F61" s="808" t="s">
        <v>348</v>
      </c>
      <c r="G61" s="266">
        <f>H61+I61</f>
        <v>1000000</v>
      </c>
      <c r="H61" s="266">
        <v>1000000</v>
      </c>
      <c r="I61" s="266">
        <v>0</v>
      </c>
      <c r="J61" s="783" t="s">
        <v>356</v>
      </c>
    </row>
    <row r="62" spans="1:10" hidden="1">
      <c r="A62" s="781"/>
      <c r="B62" s="784"/>
      <c r="C62" s="787"/>
      <c r="D62" s="265" t="s">
        <v>1</v>
      </c>
      <c r="E62" s="266"/>
      <c r="F62" s="809"/>
      <c r="G62" s="266">
        <f>H62+I62</f>
        <v>0</v>
      </c>
      <c r="H62" s="266"/>
      <c r="I62" s="266"/>
      <c r="J62" s="784"/>
    </row>
    <row r="63" spans="1:10" hidden="1">
      <c r="A63" s="782"/>
      <c r="B63" s="785"/>
      <c r="C63" s="788"/>
      <c r="D63" s="265" t="s">
        <v>2</v>
      </c>
      <c r="E63" s="266">
        <f>E61+E62</f>
        <v>1000000</v>
      </c>
      <c r="F63" s="810"/>
      <c r="G63" s="266">
        <f>G61+G62</f>
        <v>1000000</v>
      </c>
      <c r="H63" s="266">
        <f>H61+H62</f>
        <v>1000000</v>
      </c>
      <c r="I63" s="266">
        <f>I61+I62</f>
        <v>0</v>
      </c>
      <c r="J63" s="785"/>
    </row>
    <row r="64" spans="1:10" hidden="1">
      <c r="A64" s="780" t="s">
        <v>168</v>
      </c>
      <c r="B64" s="783" t="s">
        <v>366</v>
      </c>
      <c r="C64" s="786">
        <v>2024</v>
      </c>
      <c r="D64" s="265" t="s">
        <v>0</v>
      </c>
      <c r="E64" s="266">
        <v>1900000</v>
      </c>
      <c r="F64" s="808" t="s">
        <v>348</v>
      </c>
      <c r="G64" s="266">
        <f>H64+I64</f>
        <v>1900000</v>
      </c>
      <c r="H64" s="266">
        <v>1900000</v>
      </c>
      <c r="I64" s="266">
        <v>0</v>
      </c>
      <c r="J64" s="783" t="s">
        <v>356</v>
      </c>
    </row>
    <row r="65" spans="1:10" hidden="1">
      <c r="A65" s="781"/>
      <c r="B65" s="784"/>
      <c r="C65" s="787"/>
      <c r="D65" s="265" t="s">
        <v>1</v>
      </c>
      <c r="E65" s="266"/>
      <c r="F65" s="809"/>
      <c r="G65" s="266">
        <f>H65+I65</f>
        <v>0</v>
      </c>
      <c r="H65" s="266"/>
      <c r="I65" s="266"/>
      <c r="J65" s="784"/>
    </row>
    <row r="66" spans="1:10" hidden="1">
      <c r="A66" s="782"/>
      <c r="B66" s="785"/>
      <c r="C66" s="788"/>
      <c r="D66" s="265" t="s">
        <v>2</v>
      </c>
      <c r="E66" s="266">
        <f>E64+E65</f>
        <v>1900000</v>
      </c>
      <c r="F66" s="810"/>
      <c r="G66" s="266">
        <f>G64+G65</f>
        <v>1900000</v>
      </c>
      <c r="H66" s="266">
        <f>H64+H65</f>
        <v>1900000</v>
      </c>
      <c r="I66" s="266">
        <f>I64+I65</f>
        <v>0</v>
      </c>
      <c r="J66" s="785"/>
    </row>
    <row r="67" spans="1:10">
      <c r="A67" s="780" t="s">
        <v>168</v>
      </c>
      <c r="B67" s="783" t="s">
        <v>367</v>
      </c>
      <c r="C67" s="786">
        <v>2024</v>
      </c>
      <c r="D67" s="265" t="s">
        <v>0</v>
      </c>
      <c r="E67" s="266">
        <v>0</v>
      </c>
      <c r="F67" s="808" t="s">
        <v>348</v>
      </c>
      <c r="G67" s="266">
        <f>H67+I67</f>
        <v>0</v>
      </c>
      <c r="H67" s="266">
        <v>0</v>
      </c>
      <c r="I67" s="266">
        <v>0</v>
      </c>
      <c r="J67" s="783" t="s">
        <v>356</v>
      </c>
    </row>
    <row r="68" spans="1:10">
      <c r="A68" s="781"/>
      <c r="B68" s="784"/>
      <c r="C68" s="787"/>
      <c r="D68" s="265" t="s">
        <v>1</v>
      </c>
      <c r="E68" s="266">
        <v>12000000</v>
      </c>
      <c r="F68" s="809"/>
      <c r="G68" s="266">
        <f>H68+I68</f>
        <v>12000000</v>
      </c>
      <c r="H68" s="266">
        <v>12000000</v>
      </c>
      <c r="I68" s="266"/>
      <c r="J68" s="784"/>
    </row>
    <row r="69" spans="1:10">
      <c r="A69" s="782"/>
      <c r="B69" s="785"/>
      <c r="C69" s="788"/>
      <c r="D69" s="265" t="s">
        <v>2</v>
      </c>
      <c r="E69" s="266">
        <f>E67+E68</f>
        <v>12000000</v>
      </c>
      <c r="F69" s="810"/>
      <c r="G69" s="266">
        <f>G67+G68</f>
        <v>12000000</v>
      </c>
      <c r="H69" s="266">
        <f>H67+H68</f>
        <v>12000000</v>
      </c>
      <c r="I69" s="266">
        <f>I67+I68</f>
        <v>0</v>
      </c>
      <c r="J69" s="785"/>
    </row>
    <row r="70" spans="1:10">
      <c r="A70" s="780" t="s">
        <v>168</v>
      </c>
      <c r="B70" s="783" t="s">
        <v>368</v>
      </c>
      <c r="C70" s="786">
        <v>2024</v>
      </c>
      <c r="D70" s="265" t="s">
        <v>0</v>
      </c>
      <c r="E70" s="266">
        <v>0</v>
      </c>
      <c r="F70" s="808" t="s">
        <v>348</v>
      </c>
      <c r="G70" s="266">
        <f>H70+I70</f>
        <v>0</v>
      </c>
      <c r="H70" s="266">
        <v>0</v>
      </c>
      <c r="I70" s="266">
        <v>0</v>
      </c>
      <c r="J70" s="783" t="s">
        <v>356</v>
      </c>
    </row>
    <row r="71" spans="1:10">
      <c r="A71" s="781"/>
      <c r="B71" s="784"/>
      <c r="C71" s="787"/>
      <c r="D71" s="265" t="s">
        <v>1</v>
      </c>
      <c r="E71" s="266">
        <v>8000000</v>
      </c>
      <c r="F71" s="809"/>
      <c r="G71" s="266">
        <f>H71+I71</f>
        <v>8000000</v>
      </c>
      <c r="H71" s="266">
        <v>8000000</v>
      </c>
      <c r="I71" s="266"/>
      <c r="J71" s="784"/>
    </row>
    <row r="72" spans="1:10">
      <c r="A72" s="782"/>
      <c r="B72" s="785"/>
      <c r="C72" s="788"/>
      <c r="D72" s="265" t="s">
        <v>2</v>
      </c>
      <c r="E72" s="266">
        <f>E70+E71</f>
        <v>8000000</v>
      </c>
      <c r="F72" s="810"/>
      <c r="G72" s="266">
        <f>G70+G71</f>
        <v>8000000</v>
      </c>
      <c r="H72" s="266">
        <f>H70+H71</f>
        <v>8000000</v>
      </c>
      <c r="I72" s="266">
        <f>I70+I71</f>
        <v>0</v>
      </c>
      <c r="J72" s="785"/>
    </row>
    <row r="73" spans="1:10" hidden="1">
      <c r="A73" s="795" t="s">
        <v>47</v>
      </c>
      <c r="B73" s="801" t="s">
        <v>48</v>
      </c>
      <c r="C73" s="777" t="s">
        <v>348</v>
      </c>
      <c r="D73" s="263" t="s">
        <v>0</v>
      </c>
      <c r="E73" s="264">
        <f>E76</f>
        <v>576959</v>
      </c>
      <c r="F73" s="814" t="s">
        <v>348</v>
      </c>
      <c r="G73" s="264">
        <f t="shared" ref="G73:I74" si="3">G76</f>
        <v>576959</v>
      </c>
      <c r="H73" s="264">
        <f t="shared" si="3"/>
        <v>576959</v>
      </c>
      <c r="I73" s="264">
        <f t="shared" si="3"/>
        <v>0</v>
      </c>
      <c r="J73" s="777" t="s">
        <v>348</v>
      </c>
    </row>
    <row r="74" spans="1:10" hidden="1">
      <c r="A74" s="796"/>
      <c r="B74" s="802"/>
      <c r="C74" s="778"/>
      <c r="D74" s="263" t="s">
        <v>1</v>
      </c>
      <c r="E74" s="264">
        <f>E77</f>
        <v>0</v>
      </c>
      <c r="F74" s="815"/>
      <c r="G74" s="264">
        <f>G77</f>
        <v>0</v>
      </c>
      <c r="H74" s="264">
        <f t="shared" si="3"/>
        <v>0</v>
      </c>
      <c r="I74" s="264">
        <f t="shared" si="3"/>
        <v>0</v>
      </c>
      <c r="J74" s="778"/>
    </row>
    <row r="75" spans="1:10" hidden="1">
      <c r="A75" s="797"/>
      <c r="B75" s="803"/>
      <c r="C75" s="779"/>
      <c r="D75" s="263" t="s">
        <v>2</v>
      </c>
      <c r="E75" s="264">
        <f>E73+E74</f>
        <v>576959</v>
      </c>
      <c r="F75" s="816"/>
      <c r="G75" s="264">
        <f>G73+G74</f>
        <v>576959</v>
      </c>
      <c r="H75" s="264">
        <f>H73+H74</f>
        <v>576959</v>
      </c>
      <c r="I75" s="264">
        <f>I73+I74</f>
        <v>0</v>
      </c>
      <c r="J75" s="779"/>
    </row>
    <row r="76" spans="1:10" hidden="1">
      <c r="A76" s="780" t="s">
        <v>178</v>
      </c>
      <c r="B76" s="783" t="s">
        <v>369</v>
      </c>
      <c r="C76" s="786">
        <v>2024</v>
      </c>
      <c r="D76" s="265" t="s">
        <v>0</v>
      </c>
      <c r="E76" s="266">
        <v>576959</v>
      </c>
      <c r="F76" s="808" t="s">
        <v>348</v>
      </c>
      <c r="G76" s="266">
        <f>H76+I76</f>
        <v>576959</v>
      </c>
      <c r="H76" s="266">
        <v>576959</v>
      </c>
      <c r="I76" s="266">
        <v>0</v>
      </c>
      <c r="J76" s="783" t="s">
        <v>351</v>
      </c>
    </row>
    <row r="77" spans="1:10" hidden="1">
      <c r="A77" s="781"/>
      <c r="B77" s="784"/>
      <c r="C77" s="787"/>
      <c r="D77" s="265" t="s">
        <v>1</v>
      </c>
      <c r="E77" s="266"/>
      <c r="F77" s="809"/>
      <c r="G77" s="266">
        <f>H77+I77</f>
        <v>0</v>
      </c>
      <c r="H77" s="266"/>
      <c r="I77" s="266"/>
      <c r="J77" s="784"/>
    </row>
    <row r="78" spans="1:10" hidden="1">
      <c r="A78" s="782"/>
      <c r="B78" s="785"/>
      <c r="C78" s="788"/>
      <c r="D78" s="265" t="s">
        <v>2</v>
      </c>
      <c r="E78" s="266">
        <f>E76+E77</f>
        <v>576959</v>
      </c>
      <c r="F78" s="810"/>
      <c r="G78" s="266">
        <f>G76+G77</f>
        <v>576959</v>
      </c>
      <c r="H78" s="266">
        <f>H76+H77</f>
        <v>576959</v>
      </c>
      <c r="I78" s="266">
        <f>I76+I77</f>
        <v>0</v>
      </c>
      <c r="J78" s="785"/>
    </row>
    <row r="79" spans="1:10" hidden="1">
      <c r="A79" s="795" t="s">
        <v>49</v>
      </c>
      <c r="B79" s="801" t="s">
        <v>50</v>
      </c>
      <c r="C79" s="777" t="s">
        <v>348</v>
      </c>
      <c r="D79" s="263" t="s">
        <v>0</v>
      </c>
      <c r="E79" s="264">
        <f>E82</f>
        <v>35000</v>
      </c>
      <c r="F79" s="814" t="s">
        <v>348</v>
      </c>
      <c r="G79" s="264">
        <f t="shared" ref="G79:I80" si="4">G82</f>
        <v>35000</v>
      </c>
      <c r="H79" s="264">
        <f t="shared" si="4"/>
        <v>35000</v>
      </c>
      <c r="I79" s="264">
        <f t="shared" si="4"/>
        <v>0</v>
      </c>
      <c r="J79" s="777" t="s">
        <v>348</v>
      </c>
    </row>
    <row r="80" spans="1:10" hidden="1">
      <c r="A80" s="796"/>
      <c r="B80" s="802"/>
      <c r="C80" s="778"/>
      <c r="D80" s="263" t="s">
        <v>1</v>
      </c>
      <c r="E80" s="264">
        <f>E83</f>
        <v>0</v>
      </c>
      <c r="F80" s="815"/>
      <c r="G80" s="264">
        <f>G83</f>
        <v>0</v>
      </c>
      <c r="H80" s="264">
        <f t="shared" si="4"/>
        <v>0</v>
      </c>
      <c r="I80" s="264">
        <f t="shared" si="4"/>
        <v>0</v>
      </c>
      <c r="J80" s="778"/>
    </row>
    <row r="81" spans="1:10" hidden="1">
      <c r="A81" s="797"/>
      <c r="B81" s="803"/>
      <c r="C81" s="779"/>
      <c r="D81" s="263" t="s">
        <v>2</v>
      </c>
      <c r="E81" s="264">
        <f>E79+E80</f>
        <v>35000</v>
      </c>
      <c r="F81" s="816"/>
      <c r="G81" s="264">
        <f>G79+G80</f>
        <v>35000</v>
      </c>
      <c r="H81" s="264">
        <f>H79+H80</f>
        <v>35000</v>
      </c>
      <c r="I81" s="264">
        <f>I79+I80</f>
        <v>0</v>
      </c>
      <c r="J81" s="779"/>
    </row>
    <row r="82" spans="1:10" hidden="1">
      <c r="A82" s="780" t="s">
        <v>182</v>
      </c>
      <c r="B82" s="783" t="s">
        <v>370</v>
      </c>
      <c r="C82" s="786">
        <v>2024</v>
      </c>
      <c r="D82" s="265" t="s">
        <v>0</v>
      </c>
      <c r="E82" s="266">
        <v>35000</v>
      </c>
      <c r="F82" s="808" t="s">
        <v>348</v>
      </c>
      <c r="G82" s="266">
        <f>H82+I82</f>
        <v>35000</v>
      </c>
      <c r="H82" s="266">
        <v>35000</v>
      </c>
      <c r="I82" s="266">
        <v>0</v>
      </c>
      <c r="J82" s="783" t="s">
        <v>351</v>
      </c>
    </row>
    <row r="83" spans="1:10" hidden="1">
      <c r="A83" s="781"/>
      <c r="B83" s="784"/>
      <c r="C83" s="787"/>
      <c r="D83" s="265" t="s">
        <v>1</v>
      </c>
      <c r="E83" s="266"/>
      <c r="F83" s="809"/>
      <c r="G83" s="266">
        <f>H83+I83</f>
        <v>0</v>
      </c>
      <c r="H83" s="266"/>
      <c r="I83" s="266"/>
      <c r="J83" s="784"/>
    </row>
    <row r="84" spans="1:10" hidden="1">
      <c r="A84" s="782"/>
      <c r="B84" s="785"/>
      <c r="C84" s="788"/>
      <c r="D84" s="265" t="s">
        <v>2</v>
      </c>
      <c r="E84" s="266">
        <f>E82+E83</f>
        <v>35000</v>
      </c>
      <c r="F84" s="810"/>
      <c r="G84" s="266">
        <f>G82+G83</f>
        <v>35000</v>
      </c>
      <c r="H84" s="266">
        <f>H82+H83</f>
        <v>35000</v>
      </c>
      <c r="I84" s="266">
        <f>I82+I83</f>
        <v>0</v>
      </c>
      <c r="J84" s="785"/>
    </row>
    <row r="85" spans="1:10" hidden="1">
      <c r="A85" s="795" t="s">
        <v>53</v>
      </c>
      <c r="B85" s="801" t="s">
        <v>54</v>
      </c>
      <c r="C85" s="777" t="s">
        <v>348</v>
      </c>
      <c r="D85" s="263" t="s">
        <v>0</v>
      </c>
      <c r="E85" s="264">
        <f>E88+E91+E94</f>
        <v>2543000</v>
      </c>
      <c r="F85" s="814" t="s">
        <v>348</v>
      </c>
      <c r="G85" s="264">
        <f t="shared" ref="G85:I86" si="5">G88+G91+G94</f>
        <v>2543000</v>
      </c>
      <c r="H85" s="264">
        <f t="shared" si="5"/>
        <v>2543000</v>
      </c>
      <c r="I85" s="264">
        <f t="shared" si="5"/>
        <v>0</v>
      </c>
      <c r="J85" s="777" t="s">
        <v>348</v>
      </c>
    </row>
    <row r="86" spans="1:10" hidden="1">
      <c r="A86" s="796"/>
      <c r="B86" s="802"/>
      <c r="C86" s="778"/>
      <c r="D86" s="263" t="s">
        <v>1</v>
      </c>
      <c r="E86" s="264">
        <f>E89+E92+E95</f>
        <v>0</v>
      </c>
      <c r="F86" s="815"/>
      <c r="G86" s="264">
        <f>G89+G92+G95</f>
        <v>0</v>
      </c>
      <c r="H86" s="264">
        <f t="shared" si="5"/>
        <v>0</v>
      </c>
      <c r="I86" s="264">
        <f t="shared" si="5"/>
        <v>0</v>
      </c>
      <c r="J86" s="778"/>
    </row>
    <row r="87" spans="1:10" hidden="1">
      <c r="A87" s="797"/>
      <c r="B87" s="803"/>
      <c r="C87" s="779"/>
      <c r="D87" s="263" t="s">
        <v>2</v>
      </c>
      <c r="E87" s="264">
        <f>E85+E86</f>
        <v>2543000</v>
      </c>
      <c r="F87" s="816"/>
      <c r="G87" s="264">
        <f>G85+G86</f>
        <v>2543000</v>
      </c>
      <c r="H87" s="264">
        <f>H85+H86</f>
        <v>2543000</v>
      </c>
      <c r="I87" s="264">
        <f>I85+I86</f>
        <v>0</v>
      </c>
      <c r="J87" s="779"/>
    </row>
    <row r="88" spans="1:10" hidden="1">
      <c r="A88" s="780" t="s">
        <v>197</v>
      </c>
      <c r="B88" s="783" t="s">
        <v>363</v>
      </c>
      <c r="C88" s="786">
        <v>2024</v>
      </c>
      <c r="D88" s="265" t="s">
        <v>0</v>
      </c>
      <c r="E88" s="266">
        <v>920000</v>
      </c>
      <c r="F88" s="808" t="s">
        <v>348</v>
      </c>
      <c r="G88" s="266">
        <f>H88+I88</f>
        <v>920000</v>
      </c>
      <c r="H88" s="266">
        <v>920000</v>
      </c>
      <c r="I88" s="266">
        <v>0</v>
      </c>
      <c r="J88" s="783" t="s">
        <v>351</v>
      </c>
    </row>
    <row r="89" spans="1:10" hidden="1">
      <c r="A89" s="781"/>
      <c r="B89" s="784"/>
      <c r="C89" s="787"/>
      <c r="D89" s="265" t="s">
        <v>1</v>
      </c>
      <c r="E89" s="266"/>
      <c r="F89" s="809"/>
      <c r="G89" s="266">
        <f>H89+I89</f>
        <v>0</v>
      </c>
      <c r="H89" s="266"/>
      <c r="I89" s="266"/>
      <c r="J89" s="784"/>
    </row>
    <row r="90" spans="1:10" hidden="1">
      <c r="A90" s="782"/>
      <c r="B90" s="785"/>
      <c r="C90" s="788"/>
      <c r="D90" s="265" t="s">
        <v>2</v>
      </c>
      <c r="E90" s="266">
        <f>E88+E89</f>
        <v>920000</v>
      </c>
      <c r="F90" s="810"/>
      <c r="G90" s="266">
        <f>G88+G89</f>
        <v>920000</v>
      </c>
      <c r="H90" s="266">
        <f>H88+H89</f>
        <v>920000</v>
      </c>
      <c r="I90" s="266">
        <f>I88+I89</f>
        <v>0</v>
      </c>
      <c r="J90" s="785"/>
    </row>
    <row r="91" spans="1:10" hidden="1">
      <c r="A91" s="780" t="s">
        <v>197</v>
      </c>
      <c r="B91" s="783" t="s">
        <v>371</v>
      </c>
      <c r="C91" s="786">
        <v>2024</v>
      </c>
      <c r="D91" s="265" t="s">
        <v>0</v>
      </c>
      <c r="E91" s="266">
        <v>623000</v>
      </c>
      <c r="F91" s="808" t="s">
        <v>348</v>
      </c>
      <c r="G91" s="266">
        <f>H91+I91</f>
        <v>623000</v>
      </c>
      <c r="H91" s="266">
        <v>623000</v>
      </c>
      <c r="I91" s="266">
        <v>0</v>
      </c>
      <c r="J91" s="783" t="s">
        <v>351</v>
      </c>
    </row>
    <row r="92" spans="1:10" hidden="1">
      <c r="A92" s="781"/>
      <c r="B92" s="784"/>
      <c r="C92" s="787"/>
      <c r="D92" s="265" t="s">
        <v>1</v>
      </c>
      <c r="E92" s="266"/>
      <c r="F92" s="809"/>
      <c r="G92" s="266">
        <f>H92+I92</f>
        <v>0</v>
      </c>
      <c r="H92" s="266"/>
      <c r="I92" s="266"/>
      <c r="J92" s="784"/>
    </row>
    <row r="93" spans="1:10" hidden="1">
      <c r="A93" s="782"/>
      <c r="B93" s="785"/>
      <c r="C93" s="788"/>
      <c r="D93" s="265" t="s">
        <v>2</v>
      </c>
      <c r="E93" s="266">
        <f>E91+E92</f>
        <v>623000</v>
      </c>
      <c r="F93" s="810"/>
      <c r="G93" s="266">
        <f>G91+G92</f>
        <v>623000</v>
      </c>
      <c r="H93" s="266">
        <f>H91+H92</f>
        <v>623000</v>
      </c>
      <c r="I93" s="266">
        <f>I91+I92</f>
        <v>0</v>
      </c>
      <c r="J93" s="785"/>
    </row>
    <row r="94" spans="1:10" hidden="1">
      <c r="A94" s="780" t="s">
        <v>197</v>
      </c>
      <c r="B94" s="783" t="s">
        <v>372</v>
      </c>
      <c r="C94" s="786">
        <v>2024</v>
      </c>
      <c r="D94" s="265" t="s">
        <v>0</v>
      </c>
      <c r="E94" s="266">
        <v>1000000</v>
      </c>
      <c r="F94" s="808" t="s">
        <v>348</v>
      </c>
      <c r="G94" s="266">
        <f>H94+I94</f>
        <v>1000000</v>
      </c>
      <c r="H94" s="266">
        <v>1000000</v>
      </c>
      <c r="I94" s="266">
        <v>0</v>
      </c>
      <c r="J94" s="783" t="s">
        <v>356</v>
      </c>
    </row>
    <row r="95" spans="1:10" hidden="1">
      <c r="A95" s="781"/>
      <c r="B95" s="784"/>
      <c r="C95" s="787"/>
      <c r="D95" s="265" t="s">
        <v>1</v>
      </c>
      <c r="E95" s="266"/>
      <c r="F95" s="809"/>
      <c r="G95" s="266">
        <f>H95+I95</f>
        <v>0</v>
      </c>
      <c r="H95" s="266"/>
      <c r="I95" s="266"/>
      <c r="J95" s="784"/>
    </row>
    <row r="96" spans="1:10" hidden="1">
      <c r="A96" s="782"/>
      <c r="B96" s="785"/>
      <c r="C96" s="788"/>
      <c r="D96" s="265" t="s">
        <v>2</v>
      </c>
      <c r="E96" s="266">
        <f>E94+E95</f>
        <v>1000000</v>
      </c>
      <c r="F96" s="810"/>
      <c r="G96" s="266">
        <f>G94+G95</f>
        <v>1000000</v>
      </c>
      <c r="H96" s="266">
        <f>H94+H95</f>
        <v>1000000</v>
      </c>
      <c r="I96" s="266">
        <f>I94+I95</f>
        <v>0</v>
      </c>
      <c r="J96" s="785"/>
    </row>
    <row r="97" spans="1:10" ht="14.1" customHeight="1">
      <c r="A97" s="795" t="s">
        <v>59</v>
      </c>
      <c r="B97" s="801" t="s">
        <v>60</v>
      </c>
      <c r="C97" s="777" t="s">
        <v>348</v>
      </c>
      <c r="D97" s="263" t="s">
        <v>0</v>
      </c>
      <c r="E97" s="264">
        <f>E103+E106+E100</f>
        <v>55000</v>
      </c>
      <c r="F97" s="814" t="s">
        <v>348</v>
      </c>
      <c r="G97" s="264">
        <f t="shared" ref="G97:I98" si="6">G103+G106+G100</f>
        <v>55000</v>
      </c>
      <c r="H97" s="264">
        <f t="shared" si="6"/>
        <v>55000</v>
      </c>
      <c r="I97" s="264">
        <f t="shared" si="6"/>
        <v>0</v>
      </c>
      <c r="J97" s="777" t="s">
        <v>348</v>
      </c>
    </row>
    <row r="98" spans="1:10" ht="14.1" customHeight="1">
      <c r="A98" s="796"/>
      <c r="B98" s="802"/>
      <c r="C98" s="778"/>
      <c r="D98" s="263" t="s">
        <v>1</v>
      </c>
      <c r="E98" s="264">
        <f>E104+E107+E101</f>
        <v>77490</v>
      </c>
      <c r="F98" s="815"/>
      <c r="G98" s="264">
        <f t="shared" si="6"/>
        <v>77490</v>
      </c>
      <c r="H98" s="264">
        <f t="shared" si="6"/>
        <v>77490</v>
      </c>
      <c r="I98" s="264">
        <f t="shared" si="6"/>
        <v>0</v>
      </c>
      <c r="J98" s="778"/>
    </row>
    <row r="99" spans="1:10" ht="14.1" customHeight="1">
      <c r="A99" s="797"/>
      <c r="B99" s="803"/>
      <c r="C99" s="779"/>
      <c r="D99" s="263" t="s">
        <v>2</v>
      </c>
      <c r="E99" s="264">
        <f>E97+E98</f>
        <v>132490</v>
      </c>
      <c r="F99" s="816"/>
      <c r="G99" s="264">
        <f>G97+G98</f>
        <v>132490</v>
      </c>
      <c r="H99" s="264">
        <f>H97+H98</f>
        <v>132490</v>
      </c>
      <c r="I99" s="264">
        <f>I97+I98</f>
        <v>0</v>
      </c>
      <c r="J99" s="779"/>
    </row>
    <row r="100" spans="1:10">
      <c r="A100" s="780" t="s">
        <v>234</v>
      </c>
      <c r="B100" s="783" t="s">
        <v>373</v>
      </c>
      <c r="C100" s="786">
        <v>2024</v>
      </c>
      <c r="D100" s="265" t="s">
        <v>0</v>
      </c>
      <c r="E100" s="266">
        <v>0</v>
      </c>
      <c r="F100" s="808" t="s">
        <v>348</v>
      </c>
      <c r="G100" s="266">
        <f>H100+I100</f>
        <v>0</v>
      </c>
      <c r="H100" s="266">
        <v>0</v>
      </c>
      <c r="I100" s="266"/>
      <c r="J100" s="783" t="s">
        <v>374</v>
      </c>
    </row>
    <row r="101" spans="1:10">
      <c r="A101" s="781"/>
      <c r="B101" s="784"/>
      <c r="C101" s="787"/>
      <c r="D101" s="265" t="s">
        <v>1</v>
      </c>
      <c r="E101" s="266">
        <v>77490</v>
      </c>
      <c r="F101" s="809"/>
      <c r="G101" s="266">
        <f>H101+I101</f>
        <v>77490</v>
      </c>
      <c r="H101" s="266">
        <v>77490</v>
      </c>
      <c r="I101" s="266"/>
      <c r="J101" s="784"/>
    </row>
    <row r="102" spans="1:10">
      <c r="A102" s="782"/>
      <c r="B102" s="785"/>
      <c r="C102" s="788"/>
      <c r="D102" s="265" t="s">
        <v>2</v>
      </c>
      <c r="E102" s="266">
        <f>E100+E101</f>
        <v>77490</v>
      </c>
      <c r="F102" s="810"/>
      <c r="G102" s="266">
        <f>G100+G101</f>
        <v>77490</v>
      </c>
      <c r="H102" s="266">
        <f>H100+H101</f>
        <v>77490</v>
      </c>
      <c r="I102" s="266">
        <f>I100+I101</f>
        <v>0</v>
      </c>
      <c r="J102" s="785"/>
    </row>
    <row r="103" spans="1:10" hidden="1">
      <c r="A103" s="780" t="s">
        <v>238</v>
      </c>
      <c r="B103" s="783" t="s">
        <v>375</v>
      </c>
      <c r="C103" s="786">
        <v>2024</v>
      </c>
      <c r="D103" s="265" t="s">
        <v>0</v>
      </c>
      <c r="E103" s="266">
        <v>43000</v>
      </c>
      <c r="F103" s="808" t="s">
        <v>348</v>
      </c>
      <c r="G103" s="266">
        <f>H103+I103</f>
        <v>43000</v>
      </c>
      <c r="H103" s="266">
        <v>43000</v>
      </c>
      <c r="I103" s="266"/>
      <c r="J103" s="783" t="s">
        <v>376</v>
      </c>
    </row>
    <row r="104" spans="1:10" hidden="1">
      <c r="A104" s="781"/>
      <c r="B104" s="784"/>
      <c r="C104" s="787"/>
      <c r="D104" s="265" t="s">
        <v>1</v>
      </c>
      <c r="E104" s="266"/>
      <c r="F104" s="809"/>
      <c r="G104" s="266">
        <f>H104+I104</f>
        <v>0</v>
      </c>
      <c r="H104" s="266"/>
      <c r="I104" s="266"/>
      <c r="J104" s="784"/>
    </row>
    <row r="105" spans="1:10" hidden="1">
      <c r="A105" s="782"/>
      <c r="B105" s="785"/>
      <c r="C105" s="788"/>
      <c r="D105" s="265" t="s">
        <v>2</v>
      </c>
      <c r="E105" s="266">
        <f>E103+E104</f>
        <v>43000</v>
      </c>
      <c r="F105" s="810"/>
      <c r="G105" s="266">
        <f>G103+G104</f>
        <v>43000</v>
      </c>
      <c r="H105" s="266">
        <f>H103+H104</f>
        <v>43000</v>
      </c>
      <c r="I105" s="266">
        <f>I103+I104</f>
        <v>0</v>
      </c>
      <c r="J105" s="785"/>
    </row>
    <row r="106" spans="1:10" hidden="1">
      <c r="A106" s="780" t="s">
        <v>240</v>
      </c>
      <c r="B106" s="783" t="s">
        <v>363</v>
      </c>
      <c r="C106" s="786">
        <v>2024</v>
      </c>
      <c r="D106" s="265" t="s">
        <v>0</v>
      </c>
      <c r="E106" s="266">
        <v>12000</v>
      </c>
      <c r="F106" s="808" t="s">
        <v>348</v>
      </c>
      <c r="G106" s="266">
        <f>H106+I106</f>
        <v>12000</v>
      </c>
      <c r="H106" s="266">
        <v>12000</v>
      </c>
      <c r="I106" s="266">
        <v>0</v>
      </c>
      <c r="J106" s="783" t="s">
        <v>377</v>
      </c>
    </row>
    <row r="107" spans="1:10" hidden="1">
      <c r="A107" s="781"/>
      <c r="B107" s="784"/>
      <c r="C107" s="787"/>
      <c r="D107" s="265" t="s">
        <v>1</v>
      </c>
      <c r="E107" s="266"/>
      <c r="F107" s="809"/>
      <c r="G107" s="266">
        <f>H107+I107</f>
        <v>0</v>
      </c>
      <c r="H107" s="266"/>
      <c r="I107" s="266"/>
      <c r="J107" s="784"/>
    </row>
    <row r="108" spans="1:10" hidden="1">
      <c r="A108" s="782"/>
      <c r="B108" s="785"/>
      <c r="C108" s="788"/>
      <c r="D108" s="265" t="s">
        <v>2</v>
      </c>
      <c r="E108" s="266">
        <f>E106+E107</f>
        <v>12000</v>
      </c>
      <c r="F108" s="810"/>
      <c r="G108" s="266">
        <f>G106+G107</f>
        <v>12000</v>
      </c>
      <c r="H108" s="266">
        <f>H106+H107</f>
        <v>12000</v>
      </c>
      <c r="I108" s="266">
        <f>I106+I107</f>
        <v>0</v>
      </c>
      <c r="J108" s="785"/>
    </row>
    <row r="109" spans="1:10" ht="14.1" customHeight="1">
      <c r="A109" s="795" t="s">
        <v>61</v>
      </c>
      <c r="B109" s="801" t="s">
        <v>62</v>
      </c>
      <c r="C109" s="777" t="s">
        <v>348</v>
      </c>
      <c r="D109" s="263" t="s">
        <v>0</v>
      </c>
      <c r="E109" s="264">
        <f>E112+E115+E124+E127+E118+E121</f>
        <v>7363909</v>
      </c>
      <c r="F109" s="814" t="s">
        <v>348</v>
      </c>
      <c r="G109" s="264">
        <f t="shared" ref="G109:I110" si="7">G112+G115+G124+G127+G118+G121</f>
        <v>7363909</v>
      </c>
      <c r="H109" s="264">
        <f t="shared" si="7"/>
        <v>7363909</v>
      </c>
      <c r="I109" s="264">
        <f t="shared" si="7"/>
        <v>0</v>
      </c>
      <c r="J109" s="777" t="s">
        <v>348</v>
      </c>
    </row>
    <row r="110" spans="1:10" ht="14.1" customHeight="1">
      <c r="A110" s="796"/>
      <c r="B110" s="802"/>
      <c r="C110" s="778"/>
      <c r="D110" s="263" t="s">
        <v>1</v>
      </c>
      <c r="E110" s="264">
        <f>E113+E116+E125+E128+E119+E122</f>
        <v>4270000</v>
      </c>
      <c r="F110" s="815"/>
      <c r="G110" s="264">
        <f t="shared" si="7"/>
        <v>4270000</v>
      </c>
      <c r="H110" s="264">
        <f t="shared" si="7"/>
        <v>4270000</v>
      </c>
      <c r="I110" s="264">
        <f t="shared" si="7"/>
        <v>0</v>
      </c>
      <c r="J110" s="778"/>
    </row>
    <row r="111" spans="1:10" ht="14.1" customHeight="1">
      <c r="A111" s="797"/>
      <c r="B111" s="803"/>
      <c r="C111" s="779"/>
      <c r="D111" s="263" t="s">
        <v>2</v>
      </c>
      <c r="E111" s="264">
        <f>E109+E110</f>
        <v>11633909</v>
      </c>
      <c r="F111" s="816"/>
      <c r="G111" s="264">
        <f>G109+G110</f>
        <v>11633909</v>
      </c>
      <c r="H111" s="264">
        <f>H109+H110</f>
        <v>11633909</v>
      </c>
      <c r="I111" s="264">
        <f>I109+I110</f>
        <v>0</v>
      </c>
      <c r="J111" s="779"/>
    </row>
    <row r="112" spans="1:10" hidden="1">
      <c r="A112" s="780" t="s">
        <v>378</v>
      </c>
      <c r="B112" s="783" t="s">
        <v>379</v>
      </c>
      <c r="C112" s="786">
        <v>2024</v>
      </c>
      <c r="D112" s="265" t="s">
        <v>0</v>
      </c>
      <c r="E112" s="266">
        <v>600000</v>
      </c>
      <c r="F112" s="808" t="s">
        <v>348</v>
      </c>
      <c r="G112" s="266">
        <f>H112+I112</f>
        <v>600000</v>
      </c>
      <c r="H112" s="266">
        <v>600000</v>
      </c>
      <c r="I112" s="266">
        <v>0</v>
      </c>
      <c r="J112" s="783" t="s">
        <v>380</v>
      </c>
    </row>
    <row r="113" spans="1:10" hidden="1">
      <c r="A113" s="781"/>
      <c r="B113" s="784"/>
      <c r="C113" s="787"/>
      <c r="D113" s="265" t="s">
        <v>1</v>
      </c>
      <c r="E113" s="266"/>
      <c r="F113" s="809"/>
      <c r="G113" s="266">
        <f>H113+I113</f>
        <v>0</v>
      </c>
      <c r="H113" s="266"/>
      <c r="I113" s="266"/>
      <c r="J113" s="784"/>
    </row>
    <row r="114" spans="1:10" hidden="1">
      <c r="A114" s="782"/>
      <c r="B114" s="785"/>
      <c r="C114" s="788"/>
      <c r="D114" s="265" t="s">
        <v>2</v>
      </c>
      <c r="E114" s="266">
        <f>E112+E113</f>
        <v>600000</v>
      </c>
      <c r="F114" s="810"/>
      <c r="G114" s="266">
        <f>G112+G113</f>
        <v>600000</v>
      </c>
      <c r="H114" s="266">
        <f>H112+H113</f>
        <v>600000</v>
      </c>
      <c r="I114" s="266">
        <f>I112+I113</f>
        <v>0</v>
      </c>
      <c r="J114" s="785"/>
    </row>
    <row r="115" spans="1:10" hidden="1">
      <c r="A115" s="780" t="s">
        <v>378</v>
      </c>
      <c r="B115" s="783" t="s">
        <v>381</v>
      </c>
      <c r="C115" s="786">
        <v>2024</v>
      </c>
      <c r="D115" s="265" t="s">
        <v>0</v>
      </c>
      <c r="E115" s="266">
        <v>6000000</v>
      </c>
      <c r="F115" s="808" t="s">
        <v>348</v>
      </c>
      <c r="G115" s="266">
        <f>H115+I115</f>
        <v>6000000</v>
      </c>
      <c r="H115" s="266">
        <v>6000000</v>
      </c>
      <c r="I115" s="266">
        <v>0</v>
      </c>
      <c r="J115" s="783" t="s">
        <v>382</v>
      </c>
    </row>
    <row r="116" spans="1:10" hidden="1">
      <c r="A116" s="781"/>
      <c r="B116" s="784"/>
      <c r="C116" s="787"/>
      <c r="D116" s="265" t="s">
        <v>1</v>
      </c>
      <c r="E116" s="266"/>
      <c r="F116" s="809"/>
      <c r="G116" s="266">
        <f>H116+I116</f>
        <v>0</v>
      </c>
      <c r="H116" s="266"/>
      <c r="I116" s="266"/>
      <c r="J116" s="784"/>
    </row>
    <row r="117" spans="1:10" hidden="1">
      <c r="A117" s="782"/>
      <c r="B117" s="785"/>
      <c r="C117" s="788"/>
      <c r="D117" s="265" t="s">
        <v>2</v>
      </c>
      <c r="E117" s="266">
        <f>E115+E116</f>
        <v>6000000</v>
      </c>
      <c r="F117" s="810"/>
      <c r="G117" s="266">
        <f>G115+G116</f>
        <v>6000000</v>
      </c>
      <c r="H117" s="266">
        <f>H115+H116</f>
        <v>6000000</v>
      </c>
      <c r="I117" s="266">
        <f>I115+I116</f>
        <v>0</v>
      </c>
      <c r="J117" s="785"/>
    </row>
    <row r="118" spans="1:10">
      <c r="A118" s="780" t="s">
        <v>378</v>
      </c>
      <c r="B118" s="783" t="s">
        <v>383</v>
      </c>
      <c r="C118" s="786">
        <v>2024</v>
      </c>
      <c r="D118" s="265" t="s">
        <v>0</v>
      </c>
      <c r="E118" s="266">
        <v>0</v>
      </c>
      <c r="F118" s="808" t="s">
        <v>348</v>
      </c>
      <c r="G118" s="266">
        <f>H118+I118</f>
        <v>0</v>
      </c>
      <c r="H118" s="266">
        <v>0</v>
      </c>
      <c r="I118" s="266">
        <v>0</v>
      </c>
      <c r="J118" s="783" t="s">
        <v>384</v>
      </c>
    </row>
    <row r="119" spans="1:10">
      <c r="A119" s="781"/>
      <c r="B119" s="784"/>
      <c r="C119" s="787"/>
      <c r="D119" s="265" t="s">
        <v>1</v>
      </c>
      <c r="E119" s="266">
        <v>270000</v>
      </c>
      <c r="F119" s="809"/>
      <c r="G119" s="266">
        <f>H119+I119</f>
        <v>270000</v>
      </c>
      <c r="H119" s="266">
        <v>270000</v>
      </c>
      <c r="I119" s="266"/>
      <c r="J119" s="784"/>
    </row>
    <row r="120" spans="1:10">
      <c r="A120" s="782"/>
      <c r="B120" s="785"/>
      <c r="C120" s="788"/>
      <c r="D120" s="265" t="s">
        <v>2</v>
      </c>
      <c r="E120" s="266">
        <f>E118+E119</f>
        <v>270000</v>
      </c>
      <c r="F120" s="810"/>
      <c r="G120" s="266">
        <f>G118+G119</f>
        <v>270000</v>
      </c>
      <c r="H120" s="266">
        <f>H118+H119</f>
        <v>270000</v>
      </c>
      <c r="I120" s="266">
        <f>I118+I119</f>
        <v>0</v>
      </c>
      <c r="J120" s="785"/>
    </row>
    <row r="121" spans="1:10" ht="13.5" customHeight="1">
      <c r="A121" s="780" t="s">
        <v>378</v>
      </c>
      <c r="B121" s="783" t="s">
        <v>385</v>
      </c>
      <c r="C121" s="786">
        <v>2024</v>
      </c>
      <c r="D121" s="265" t="s">
        <v>0</v>
      </c>
      <c r="E121" s="266">
        <v>0</v>
      </c>
      <c r="F121" s="808" t="s">
        <v>348</v>
      </c>
      <c r="G121" s="266">
        <f>H121+I121</f>
        <v>0</v>
      </c>
      <c r="H121" s="266">
        <v>0</v>
      </c>
      <c r="I121" s="266">
        <v>0</v>
      </c>
      <c r="J121" s="783" t="s">
        <v>351</v>
      </c>
    </row>
    <row r="122" spans="1:10" ht="13.5" customHeight="1">
      <c r="A122" s="781"/>
      <c r="B122" s="784"/>
      <c r="C122" s="787"/>
      <c r="D122" s="265" t="s">
        <v>1</v>
      </c>
      <c r="E122" s="266">
        <v>4000000</v>
      </c>
      <c r="F122" s="809"/>
      <c r="G122" s="266">
        <f>H122+I122</f>
        <v>4000000</v>
      </c>
      <c r="H122" s="266">
        <v>4000000</v>
      </c>
      <c r="I122" s="266"/>
      <c r="J122" s="784"/>
    </row>
    <row r="123" spans="1:10" ht="13.5" customHeight="1">
      <c r="A123" s="782"/>
      <c r="B123" s="785"/>
      <c r="C123" s="788"/>
      <c r="D123" s="265" t="s">
        <v>2</v>
      </c>
      <c r="E123" s="266">
        <f>E121+E122</f>
        <v>4000000</v>
      </c>
      <c r="F123" s="810"/>
      <c r="G123" s="266">
        <f>G121+G122</f>
        <v>4000000</v>
      </c>
      <c r="H123" s="266">
        <f>H121+H122</f>
        <v>4000000</v>
      </c>
      <c r="I123" s="266">
        <f>I121+I122</f>
        <v>0</v>
      </c>
      <c r="J123" s="785"/>
    </row>
    <row r="124" spans="1:10" hidden="1">
      <c r="A124" s="780" t="s">
        <v>386</v>
      </c>
      <c r="B124" s="783" t="s">
        <v>387</v>
      </c>
      <c r="C124" s="786">
        <v>2024</v>
      </c>
      <c r="D124" s="265" t="s">
        <v>0</v>
      </c>
      <c r="E124" s="266">
        <v>145000</v>
      </c>
      <c r="F124" s="808" t="s">
        <v>348</v>
      </c>
      <c r="G124" s="266">
        <f>H124+I124</f>
        <v>145000</v>
      </c>
      <c r="H124" s="266">
        <v>145000</v>
      </c>
      <c r="I124" s="266">
        <v>0</v>
      </c>
      <c r="J124" s="783" t="s">
        <v>388</v>
      </c>
    </row>
    <row r="125" spans="1:10" hidden="1">
      <c r="A125" s="781"/>
      <c r="B125" s="784"/>
      <c r="C125" s="787"/>
      <c r="D125" s="265" t="s">
        <v>1</v>
      </c>
      <c r="E125" s="266"/>
      <c r="F125" s="809"/>
      <c r="G125" s="266">
        <f>H125+I125</f>
        <v>0</v>
      </c>
      <c r="H125" s="266"/>
      <c r="I125" s="266"/>
      <c r="J125" s="784"/>
    </row>
    <row r="126" spans="1:10" hidden="1">
      <c r="A126" s="782"/>
      <c r="B126" s="785"/>
      <c r="C126" s="788"/>
      <c r="D126" s="265" t="s">
        <v>2</v>
      </c>
      <c r="E126" s="266">
        <f>E124+E125</f>
        <v>145000</v>
      </c>
      <c r="F126" s="810"/>
      <c r="G126" s="266">
        <f>G124+G125</f>
        <v>145000</v>
      </c>
      <c r="H126" s="266">
        <f>H124+H125</f>
        <v>145000</v>
      </c>
      <c r="I126" s="266">
        <f>I124+I125</f>
        <v>0</v>
      </c>
      <c r="J126" s="785"/>
    </row>
    <row r="127" spans="1:10" hidden="1">
      <c r="A127" s="780" t="s">
        <v>255</v>
      </c>
      <c r="B127" s="783" t="s">
        <v>389</v>
      </c>
      <c r="C127" s="786">
        <v>2024</v>
      </c>
      <c r="D127" s="265" t="s">
        <v>0</v>
      </c>
      <c r="E127" s="266">
        <v>618909</v>
      </c>
      <c r="F127" s="808" t="s">
        <v>348</v>
      </c>
      <c r="G127" s="266">
        <f>H127+I127</f>
        <v>618909</v>
      </c>
      <c r="H127" s="266">
        <v>618909</v>
      </c>
      <c r="I127" s="266">
        <v>0</v>
      </c>
      <c r="J127" s="783" t="s">
        <v>351</v>
      </c>
    </row>
    <row r="128" spans="1:10" hidden="1">
      <c r="A128" s="781"/>
      <c r="B128" s="784"/>
      <c r="C128" s="787"/>
      <c r="D128" s="265" t="s">
        <v>1</v>
      </c>
      <c r="E128" s="266"/>
      <c r="F128" s="809"/>
      <c r="G128" s="266">
        <f>H128+I128</f>
        <v>0</v>
      </c>
      <c r="H128" s="266"/>
      <c r="I128" s="266"/>
      <c r="J128" s="784"/>
    </row>
    <row r="129" spans="1:10" hidden="1">
      <c r="A129" s="782"/>
      <c r="B129" s="785"/>
      <c r="C129" s="788"/>
      <c r="D129" s="265" t="s">
        <v>2</v>
      </c>
      <c r="E129" s="266">
        <f>E127+E128</f>
        <v>618909</v>
      </c>
      <c r="F129" s="810"/>
      <c r="G129" s="266">
        <f>G127+G128</f>
        <v>618909</v>
      </c>
      <c r="H129" s="266">
        <f>H127+H128</f>
        <v>618909</v>
      </c>
      <c r="I129" s="266">
        <f>I127+I128</f>
        <v>0</v>
      </c>
      <c r="J129" s="785"/>
    </row>
    <row r="130" spans="1:10" hidden="1">
      <c r="A130" s="795" t="s">
        <v>25</v>
      </c>
      <c r="B130" s="801" t="s">
        <v>63</v>
      </c>
      <c r="C130" s="777" t="s">
        <v>348</v>
      </c>
      <c r="D130" s="263" t="s">
        <v>0</v>
      </c>
      <c r="E130" s="264">
        <f>E133+E136</f>
        <v>921270</v>
      </c>
      <c r="F130" s="267" t="s">
        <v>348</v>
      </c>
      <c r="G130" s="264">
        <f t="shared" ref="G130:I131" si="8">G133+G136</f>
        <v>921270</v>
      </c>
      <c r="H130" s="264">
        <f t="shared" si="8"/>
        <v>921270</v>
      </c>
      <c r="I130" s="264">
        <f t="shared" si="8"/>
        <v>0</v>
      </c>
      <c r="J130" s="777" t="s">
        <v>348</v>
      </c>
    </row>
    <row r="131" spans="1:10" hidden="1">
      <c r="A131" s="796"/>
      <c r="B131" s="802"/>
      <c r="C131" s="778"/>
      <c r="D131" s="263" t="s">
        <v>1</v>
      </c>
      <c r="E131" s="264">
        <f>E134+E137</f>
        <v>0</v>
      </c>
      <c r="F131" s="267"/>
      <c r="G131" s="264">
        <f t="shared" si="8"/>
        <v>0</v>
      </c>
      <c r="H131" s="264">
        <f t="shared" si="8"/>
        <v>0</v>
      </c>
      <c r="I131" s="264">
        <f t="shared" si="8"/>
        <v>0</v>
      </c>
      <c r="J131" s="778"/>
    </row>
    <row r="132" spans="1:10" hidden="1">
      <c r="A132" s="797"/>
      <c r="B132" s="803"/>
      <c r="C132" s="779"/>
      <c r="D132" s="263" t="s">
        <v>2</v>
      </c>
      <c r="E132" s="264">
        <f>E130+E131</f>
        <v>921270</v>
      </c>
      <c r="F132" s="267"/>
      <c r="G132" s="264">
        <f>G130+G131</f>
        <v>921270</v>
      </c>
      <c r="H132" s="264">
        <f>H130+H131</f>
        <v>921270</v>
      </c>
      <c r="I132" s="264">
        <f>I130+I131</f>
        <v>0</v>
      </c>
      <c r="J132" s="779"/>
    </row>
    <row r="133" spans="1:10" hidden="1">
      <c r="A133" s="780" t="s">
        <v>390</v>
      </c>
      <c r="B133" s="783" t="s">
        <v>363</v>
      </c>
      <c r="C133" s="786">
        <v>2024</v>
      </c>
      <c r="D133" s="265" t="s">
        <v>0</v>
      </c>
      <c r="E133" s="266">
        <v>376270</v>
      </c>
      <c r="F133" s="808" t="s">
        <v>348</v>
      </c>
      <c r="G133" s="266">
        <f>H133+I133</f>
        <v>376270</v>
      </c>
      <c r="H133" s="266">
        <v>376270</v>
      </c>
      <c r="I133" s="266">
        <v>0</v>
      </c>
      <c r="J133" s="783" t="s">
        <v>391</v>
      </c>
    </row>
    <row r="134" spans="1:10" hidden="1">
      <c r="A134" s="781"/>
      <c r="B134" s="784"/>
      <c r="C134" s="787"/>
      <c r="D134" s="265" t="s">
        <v>1</v>
      </c>
      <c r="E134" s="266"/>
      <c r="F134" s="809"/>
      <c r="G134" s="266">
        <f>H134+I134</f>
        <v>0</v>
      </c>
      <c r="H134" s="266"/>
      <c r="I134" s="266"/>
      <c r="J134" s="784"/>
    </row>
    <row r="135" spans="1:10" hidden="1">
      <c r="A135" s="782"/>
      <c r="B135" s="785"/>
      <c r="C135" s="788"/>
      <c r="D135" s="265" t="s">
        <v>2</v>
      </c>
      <c r="E135" s="266">
        <f>E133+E134</f>
        <v>376270</v>
      </c>
      <c r="F135" s="810"/>
      <c r="G135" s="266">
        <f>G133+G134</f>
        <v>376270</v>
      </c>
      <c r="H135" s="266">
        <f>H133+H134</f>
        <v>376270</v>
      </c>
      <c r="I135" s="266">
        <f>I133+I134</f>
        <v>0</v>
      </c>
      <c r="J135" s="785"/>
    </row>
    <row r="136" spans="1:10" hidden="1">
      <c r="A136" s="780" t="s">
        <v>390</v>
      </c>
      <c r="B136" s="783" t="s">
        <v>392</v>
      </c>
      <c r="C136" s="786">
        <v>2024</v>
      </c>
      <c r="D136" s="265" t="s">
        <v>0</v>
      </c>
      <c r="E136" s="266">
        <v>545000</v>
      </c>
      <c r="F136" s="808" t="s">
        <v>348</v>
      </c>
      <c r="G136" s="266">
        <f>H136+I136</f>
        <v>545000</v>
      </c>
      <c r="H136" s="266">
        <v>545000</v>
      </c>
      <c r="I136" s="266">
        <v>0</v>
      </c>
      <c r="J136" s="783" t="s">
        <v>391</v>
      </c>
    </row>
    <row r="137" spans="1:10" hidden="1">
      <c r="A137" s="781"/>
      <c r="B137" s="784"/>
      <c r="C137" s="787"/>
      <c r="D137" s="265" t="s">
        <v>1</v>
      </c>
      <c r="E137" s="266"/>
      <c r="F137" s="809"/>
      <c r="G137" s="266">
        <f>H137+I137</f>
        <v>0</v>
      </c>
      <c r="H137" s="266"/>
      <c r="I137" s="266"/>
      <c r="J137" s="784"/>
    </row>
    <row r="138" spans="1:10" hidden="1">
      <c r="A138" s="782"/>
      <c r="B138" s="785"/>
      <c r="C138" s="788"/>
      <c r="D138" s="265" t="s">
        <v>2</v>
      </c>
      <c r="E138" s="266">
        <f>E136+E137</f>
        <v>545000</v>
      </c>
      <c r="F138" s="810"/>
      <c r="G138" s="266">
        <f>G136+G137</f>
        <v>545000</v>
      </c>
      <c r="H138" s="266">
        <f>H136+H137</f>
        <v>545000</v>
      </c>
      <c r="I138" s="266">
        <f>I136+I137</f>
        <v>0</v>
      </c>
      <c r="J138" s="785"/>
    </row>
    <row r="139" spans="1:10" hidden="1">
      <c r="A139" s="795" t="s">
        <v>64</v>
      </c>
      <c r="B139" s="798" t="s">
        <v>261</v>
      </c>
      <c r="C139" s="777" t="s">
        <v>348</v>
      </c>
      <c r="D139" s="263" t="s">
        <v>0</v>
      </c>
      <c r="E139" s="264">
        <f>E142+E145</f>
        <v>220000</v>
      </c>
      <c r="F139" s="814" t="s">
        <v>348</v>
      </c>
      <c r="G139" s="264">
        <f t="shared" ref="G139:I140" si="9">G142+G145</f>
        <v>220000</v>
      </c>
      <c r="H139" s="264">
        <f t="shared" si="9"/>
        <v>220000</v>
      </c>
      <c r="I139" s="264">
        <f t="shared" si="9"/>
        <v>0</v>
      </c>
      <c r="J139" s="777" t="s">
        <v>348</v>
      </c>
    </row>
    <row r="140" spans="1:10" hidden="1">
      <c r="A140" s="796"/>
      <c r="B140" s="799"/>
      <c r="C140" s="778"/>
      <c r="D140" s="263" t="s">
        <v>1</v>
      </c>
      <c r="E140" s="264">
        <f>E143+E146</f>
        <v>0</v>
      </c>
      <c r="F140" s="815"/>
      <c r="G140" s="264">
        <f t="shared" si="9"/>
        <v>0</v>
      </c>
      <c r="H140" s="264">
        <f t="shared" si="9"/>
        <v>0</v>
      </c>
      <c r="I140" s="264">
        <f t="shared" si="9"/>
        <v>0</v>
      </c>
      <c r="J140" s="778"/>
    </row>
    <row r="141" spans="1:10" hidden="1">
      <c r="A141" s="797"/>
      <c r="B141" s="800"/>
      <c r="C141" s="779"/>
      <c r="D141" s="263" t="s">
        <v>2</v>
      </c>
      <c r="E141" s="264">
        <f>E139+E140</f>
        <v>220000</v>
      </c>
      <c r="F141" s="816"/>
      <c r="G141" s="264">
        <f>G139+G140</f>
        <v>220000</v>
      </c>
      <c r="H141" s="264">
        <f>H139+H140</f>
        <v>220000</v>
      </c>
      <c r="I141" s="264">
        <f>I139+I140</f>
        <v>0</v>
      </c>
      <c r="J141" s="779"/>
    </row>
    <row r="142" spans="1:10" hidden="1">
      <c r="A142" s="780" t="s">
        <v>393</v>
      </c>
      <c r="B142" s="783" t="s">
        <v>394</v>
      </c>
      <c r="C142" s="786">
        <v>2024</v>
      </c>
      <c r="D142" s="265" t="s">
        <v>0</v>
      </c>
      <c r="E142" s="266">
        <v>105000</v>
      </c>
      <c r="F142" s="808" t="s">
        <v>348</v>
      </c>
      <c r="G142" s="266">
        <f>H142+I142</f>
        <v>105000</v>
      </c>
      <c r="H142" s="266">
        <v>105000</v>
      </c>
      <c r="I142" s="266">
        <v>0</v>
      </c>
      <c r="J142" s="783" t="s">
        <v>395</v>
      </c>
    </row>
    <row r="143" spans="1:10" hidden="1">
      <c r="A143" s="781"/>
      <c r="B143" s="784"/>
      <c r="C143" s="787"/>
      <c r="D143" s="265" t="s">
        <v>1</v>
      </c>
      <c r="E143" s="266"/>
      <c r="F143" s="809"/>
      <c r="G143" s="266">
        <f>H143+I143</f>
        <v>0</v>
      </c>
      <c r="H143" s="266"/>
      <c r="I143" s="266"/>
      <c r="J143" s="784"/>
    </row>
    <row r="144" spans="1:10" hidden="1">
      <c r="A144" s="782"/>
      <c r="B144" s="785"/>
      <c r="C144" s="788"/>
      <c r="D144" s="265" t="s">
        <v>2</v>
      </c>
      <c r="E144" s="266">
        <f>E142+E143</f>
        <v>105000</v>
      </c>
      <c r="F144" s="810"/>
      <c r="G144" s="266">
        <f>G142+G143</f>
        <v>105000</v>
      </c>
      <c r="H144" s="266">
        <f>H142+H143</f>
        <v>105000</v>
      </c>
      <c r="I144" s="266">
        <f>I142+I143</f>
        <v>0</v>
      </c>
      <c r="J144" s="785"/>
    </row>
    <row r="145" spans="1:10" hidden="1">
      <c r="A145" s="780" t="s">
        <v>393</v>
      </c>
      <c r="B145" s="783" t="s">
        <v>396</v>
      </c>
      <c r="C145" s="786">
        <v>2024</v>
      </c>
      <c r="D145" s="265" t="s">
        <v>0</v>
      </c>
      <c r="E145" s="266">
        <v>115000</v>
      </c>
      <c r="F145" s="808" t="s">
        <v>348</v>
      </c>
      <c r="G145" s="266">
        <f>H145+I145</f>
        <v>115000</v>
      </c>
      <c r="H145" s="266">
        <v>115000</v>
      </c>
      <c r="I145" s="266">
        <v>0</v>
      </c>
      <c r="J145" s="783" t="s">
        <v>395</v>
      </c>
    </row>
    <row r="146" spans="1:10" hidden="1">
      <c r="A146" s="781"/>
      <c r="B146" s="784"/>
      <c r="C146" s="787"/>
      <c r="D146" s="265" t="s">
        <v>1</v>
      </c>
      <c r="E146" s="266"/>
      <c r="F146" s="809"/>
      <c r="G146" s="266">
        <f>H146+I146</f>
        <v>0</v>
      </c>
      <c r="H146" s="266"/>
      <c r="I146" s="266"/>
      <c r="J146" s="784"/>
    </row>
    <row r="147" spans="1:10" hidden="1">
      <c r="A147" s="782"/>
      <c r="B147" s="785"/>
      <c r="C147" s="788"/>
      <c r="D147" s="265" t="s">
        <v>2</v>
      </c>
      <c r="E147" s="266">
        <f>E145+E146</f>
        <v>115000</v>
      </c>
      <c r="F147" s="810"/>
      <c r="G147" s="266">
        <f>G145+G146</f>
        <v>115000</v>
      </c>
      <c r="H147" s="266">
        <f>H145+H146</f>
        <v>115000</v>
      </c>
      <c r="I147" s="266">
        <f>I145+I146</f>
        <v>0</v>
      </c>
      <c r="J147" s="785"/>
    </row>
    <row r="148" spans="1:10" hidden="1">
      <c r="A148" s="795" t="s">
        <v>26</v>
      </c>
      <c r="B148" s="801" t="s">
        <v>28</v>
      </c>
      <c r="C148" s="777" t="s">
        <v>348</v>
      </c>
      <c r="D148" s="263" t="s">
        <v>0</v>
      </c>
      <c r="E148" s="264">
        <f>E151+E160+E154+E157</f>
        <v>5527480</v>
      </c>
      <c r="F148" s="814" t="s">
        <v>348</v>
      </c>
      <c r="G148" s="264">
        <f t="shared" ref="G148:I149" si="10">G151+G160+G154+G157</f>
        <v>5527480</v>
      </c>
      <c r="H148" s="264">
        <f t="shared" si="10"/>
        <v>5527480</v>
      </c>
      <c r="I148" s="264">
        <f t="shared" si="10"/>
        <v>0</v>
      </c>
      <c r="J148" s="777" t="s">
        <v>348</v>
      </c>
    </row>
    <row r="149" spans="1:10" hidden="1">
      <c r="A149" s="796"/>
      <c r="B149" s="802"/>
      <c r="C149" s="778"/>
      <c r="D149" s="263" t="s">
        <v>1</v>
      </c>
      <c r="E149" s="264">
        <f>E152+E161+E155+E158</f>
        <v>0</v>
      </c>
      <c r="F149" s="815"/>
      <c r="G149" s="264">
        <f t="shared" si="10"/>
        <v>0</v>
      </c>
      <c r="H149" s="264">
        <f t="shared" si="10"/>
        <v>0</v>
      </c>
      <c r="I149" s="264">
        <f t="shared" si="10"/>
        <v>0</v>
      </c>
      <c r="J149" s="778"/>
    </row>
    <row r="150" spans="1:10" hidden="1">
      <c r="A150" s="797"/>
      <c r="B150" s="803"/>
      <c r="C150" s="779"/>
      <c r="D150" s="263" t="s">
        <v>2</v>
      </c>
      <c r="E150" s="264">
        <f>E148+E149</f>
        <v>5527480</v>
      </c>
      <c r="F150" s="816"/>
      <c r="G150" s="264">
        <f>G148+G149</f>
        <v>5527480</v>
      </c>
      <c r="H150" s="264">
        <f>H148+H149</f>
        <v>5527480</v>
      </c>
      <c r="I150" s="264">
        <f>I148+I149</f>
        <v>0</v>
      </c>
      <c r="J150" s="779"/>
    </row>
    <row r="151" spans="1:10" hidden="1">
      <c r="A151" s="780" t="s">
        <v>397</v>
      </c>
      <c r="B151" s="783" t="s">
        <v>363</v>
      </c>
      <c r="C151" s="786">
        <v>2024</v>
      </c>
      <c r="D151" s="265" t="s">
        <v>0</v>
      </c>
      <c r="E151" s="266">
        <v>18500</v>
      </c>
      <c r="F151" s="808" t="s">
        <v>348</v>
      </c>
      <c r="G151" s="266">
        <f>H151+I151</f>
        <v>18500</v>
      </c>
      <c r="H151" s="266">
        <v>18500</v>
      </c>
      <c r="I151" s="266">
        <v>0</v>
      </c>
      <c r="J151" s="783" t="s">
        <v>398</v>
      </c>
    </row>
    <row r="152" spans="1:10" hidden="1">
      <c r="A152" s="781"/>
      <c r="B152" s="784"/>
      <c r="C152" s="787"/>
      <c r="D152" s="265" t="s">
        <v>1</v>
      </c>
      <c r="E152" s="266"/>
      <c r="F152" s="809"/>
      <c r="G152" s="266">
        <f>H152+I152</f>
        <v>0</v>
      </c>
      <c r="H152" s="266"/>
      <c r="I152" s="266"/>
      <c r="J152" s="784"/>
    </row>
    <row r="153" spans="1:10" hidden="1">
      <c r="A153" s="782"/>
      <c r="B153" s="785"/>
      <c r="C153" s="788"/>
      <c r="D153" s="265" t="s">
        <v>2</v>
      </c>
      <c r="E153" s="266">
        <f>E151+E152</f>
        <v>18500</v>
      </c>
      <c r="F153" s="810"/>
      <c r="G153" s="266">
        <f>G151+G152</f>
        <v>18500</v>
      </c>
      <c r="H153" s="266">
        <f>H151+H152</f>
        <v>18500</v>
      </c>
      <c r="I153" s="266">
        <f>I151+I152</f>
        <v>0</v>
      </c>
      <c r="J153" s="785"/>
    </row>
    <row r="154" spans="1:10" hidden="1">
      <c r="A154" s="780" t="s">
        <v>397</v>
      </c>
      <c r="B154" s="783" t="s">
        <v>399</v>
      </c>
      <c r="C154" s="786">
        <v>2024</v>
      </c>
      <c r="D154" s="265" t="s">
        <v>0</v>
      </c>
      <c r="E154" s="266">
        <v>5387425</v>
      </c>
      <c r="F154" s="808" t="s">
        <v>348</v>
      </c>
      <c r="G154" s="266">
        <f>H154+I154</f>
        <v>5387425</v>
      </c>
      <c r="H154" s="266">
        <v>5387425</v>
      </c>
      <c r="I154" s="266">
        <v>0</v>
      </c>
      <c r="J154" s="783" t="s">
        <v>351</v>
      </c>
    </row>
    <row r="155" spans="1:10" hidden="1">
      <c r="A155" s="781"/>
      <c r="B155" s="784"/>
      <c r="C155" s="787"/>
      <c r="D155" s="265" t="s">
        <v>1</v>
      </c>
      <c r="E155" s="266"/>
      <c r="F155" s="809"/>
      <c r="G155" s="266">
        <f>H155+I155</f>
        <v>0</v>
      </c>
      <c r="H155" s="266"/>
      <c r="I155" s="266"/>
      <c r="J155" s="784"/>
    </row>
    <row r="156" spans="1:10" hidden="1">
      <c r="A156" s="782"/>
      <c r="B156" s="785"/>
      <c r="C156" s="788"/>
      <c r="D156" s="265" t="s">
        <v>2</v>
      </c>
      <c r="E156" s="266">
        <f>E154+E155</f>
        <v>5387425</v>
      </c>
      <c r="F156" s="810"/>
      <c r="G156" s="266">
        <f>G154+G155</f>
        <v>5387425</v>
      </c>
      <c r="H156" s="266">
        <f>H154+H155</f>
        <v>5387425</v>
      </c>
      <c r="I156" s="266">
        <f>I154+I155</f>
        <v>0</v>
      </c>
      <c r="J156" s="785"/>
    </row>
    <row r="157" spans="1:10" hidden="1">
      <c r="A157" s="780" t="s">
        <v>397</v>
      </c>
      <c r="B157" s="783" t="s">
        <v>400</v>
      </c>
      <c r="C157" s="786">
        <v>2024</v>
      </c>
      <c r="D157" s="265" t="s">
        <v>0</v>
      </c>
      <c r="E157" s="266">
        <v>121555</v>
      </c>
      <c r="F157" s="808" t="s">
        <v>348</v>
      </c>
      <c r="G157" s="266">
        <f>H157+I157</f>
        <v>121555</v>
      </c>
      <c r="H157" s="266">
        <v>121555</v>
      </c>
      <c r="I157" s="266">
        <v>0</v>
      </c>
      <c r="J157" s="783" t="s">
        <v>351</v>
      </c>
    </row>
    <row r="158" spans="1:10" hidden="1">
      <c r="A158" s="781"/>
      <c r="B158" s="784"/>
      <c r="C158" s="787"/>
      <c r="D158" s="265" t="s">
        <v>1</v>
      </c>
      <c r="E158" s="266"/>
      <c r="F158" s="809"/>
      <c r="G158" s="266">
        <f>H158+I158</f>
        <v>0</v>
      </c>
      <c r="H158" s="266"/>
      <c r="I158" s="266"/>
      <c r="J158" s="784"/>
    </row>
    <row r="159" spans="1:10" hidden="1">
      <c r="A159" s="782"/>
      <c r="B159" s="785"/>
      <c r="C159" s="788"/>
      <c r="D159" s="265" t="s">
        <v>2</v>
      </c>
      <c r="E159" s="266">
        <f>E157+E158</f>
        <v>121555</v>
      </c>
      <c r="F159" s="810"/>
      <c r="G159" s="266">
        <f>G157+G158</f>
        <v>121555</v>
      </c>
      <c r="H159" s="266">
        <f>H157+H158</f>
        <v>121555</v>
      </c>
      <c r="I159" s="266">
        <f>I157+I158</f>
        <v>0</v>
      </c>
      <c r="J159" s="785"/>
    </row>
    <row r="160" spans="1:10" hidden="1">
      <c r="A160" s="780" t="s">
        <v>401</v>
      </c>
      <c r="B160" s="783" t="s">
        <v>402</v>
      </c>
      <c r="C160" s="786">
        <v>2024</v>
      </c>
      <c r="D160" s="265" t="s">
        <v>0</v>
      </c>
      <c r="E160" s="266">
        <v>0</v>
      </c>
      <c r="F160" s="808" t="s">
        <v>348</v>
      </c>
      <c r="G160" s="266">
        <f>H160+I160</f>
        <v>0</v>
      </c>
      <c r="H160" s="266">
        <v>0</v>
      </c>
      <c r="I160" s="266">
        <v>0</v>
      </c>
      <c r="J160" s="783" t="s">
        <v>351</v>
      </c>
    </row>
    <row r="161" spans="1:10" hidden="1">
      <c r="A161" s="781"/>
      <c r="B161" s="784"/>
      <c r="C161" s="787"/>
      <c r="D161" s="265" t="s">
        <v>1</v>
      </c>
      <c r="E161" s="266"/>
      <c r="F161" s="809"/>
      <c r="G161" s="266">
        <f>H161+I161</f>
        <v>0</v>
      </c>
      <c r="H161" s="266"/>
      <c r="I161" s="266"/>
      <c r="J161" s="784"/>
    </row>
    <row r="162" spans="1:10" hidden="1">
      <c r="A162" s="782"/>
      <c r="B162" s="785"/>
      <c r="C162" s="788"/>
      <c r="D162" s="265" t="s">
        <v>2</v>
      </c>
      <c r="E162" s="266">
        <f>E160+E161</f>
        <v>0</v>
      </c>
      <c r="F162" s="810"/>
      <c r="G162" s="266">
        <f>G160+G161</f>
        <v>0</v>
      </c>
      <c r="H162" s="266">
        <f>H160+H161</f>
        <v>0</v>
      </c>
      <c r="I162" s="266">
        <f>I160+I161</f>
        <v>0</v>
      </c>
      <c r="J162" s="785"/>
    </row>
    <row r="163" spans="1:10" ht="14.1" customHeight="1">
      <c r="A163" s="795" t="s">
        <v>67</v>
      </c>
      <c r="B163" s="798" t="s">
        <v>68</v>
      </c>
      <c r="C163" s="777" t="s">
        <v>348</v>
      </c>
      <c r="D163" s="263" t="s">
        <v>0</v>
      </c>
      <c r="E163" s="264">
        <f>E166+E169+E172+E178+E181+E193+E196+E199+E202+E205+E208+E211+E214+E175+E187+E190+E220+E184+E217+E223</f>
        <v>2898355</v>
      </c>
      <c r="F163" s="814" t="s">
        <v>348</v>
      </c>
      <c r="G163" s="264">
        <f t="shared" ref="G163:I164" si="11">G166+G169+G172+G178+G181+G193+G196+G199+G202+G205+G208+G211+G214+G175+G187+G190+G220+G184+G217+G223</f>
        <v>2898355</v>
      </c>
      <c r="H163" s="264">
        <f t="shared" si="11"/>
        <v>2898355</v>
      </c>
      <c r="I163" s="264">
        <f t="shared" si="11"/>
        <v>0</v>
      </c>
      <c r="J163" s="777" t="s">
        <v>348</v>
      </c>
    </row>
    <row r="164" spans="1:10" ht="14.1" customHeight="1">
      <c r="A164" s="796"/>
      <c r="B164" s="799"/>
      <c r="C164" s="778"/>
      <c r="D164" s="263" t="s">
        <v>1</v>
      </c>
      <c r="E164" s="264">
        <f>E167+E170+E173+E179+E182+E194+E197+E200+E203+E206+E209+E212+E215+E176+E188+E191+E221+E185+E218+E224</f>
        <v>256792</v>
      </c>
      <c r="F164" s="815"/>
      <c r="G164" s="264">
        <f t="shared" si="11"/>
        <v>256792</v>
      </c>
      <c r="H164" s="264">
        <f t="shared" si="11"/>
        <v>256792</v>
      </c>
      <c r="I164" s="264">
        <f t="shared" si="11"/>
        <v>0</v>
      </c>
      <c r="J164" s="778"/>
    </row>
    <row r="165" spans="1:10" ht="14.1" customHeight="1">
      <c r="A165" s="797"/>
      <c r="B165" s="800"/>
      <c r="C165" s="779"/>
      <c r="D165" s="263" t="s">
        <v>2</v>
      </c>
      <c r="E165" s="264">
        <f>E163+E164</f>
        <v>3155147</v>
      </c>
      <c r="F165" s="816"/>
      <c r="G165" s="264">
        <f>G163+G164</f>
        <v>3155147</v>
      </c>
      <c r="H165" s="264">
        <f>H163+H164</f>
        <v>3155147</v>
      </c>
      <c r="I165" s="264">
        <f>I163+I164</f>
        <v>0</v>
      </c>
      <c r="J165" s="779"/>
    </row>
    <row r="166" spans="1:10" hidden="1">
      <c r="A166" s="780" t="s">
        <v>403</v>
      </c>
      <c r="B166" s="783" t="s">
        <v>363</v>
      </c>
      <c r="C166" s="786">
        <v>2024</v>
      </c>
      <c r="D166" s="265" t="s">
        <v>0</v>
      </c>
      <c r="E166" s="266">
        <v>182295</v>
      </c>
      <c r="F166" s="808" t="s">
        <v>348</v>
      </c>
      <c r="G166" s="266">
        <f>H166+I166</f>
        <v>182295</v>
      </c>
      <c r="H166" s="266">
        <v>182295</v>
      </c>
      <c r="I166" s="266">
        <v>0</v>
      </c>
      <c r="J166" s="783" t="s">
        <v>404</v>
      </c>
    </row>
    <row r="167" spans="1:10" hidden="1">
      <c r="A167" s="781"/>
      <c r="B167" s="784"/>
      <c r="C167" s="787"/>
      <c r="D167" s="265" t="s">
        <v>1</v>
      </c>
      <c r="E167" s="266"/>
      <c r="F167" s="809"/>
      <c r="G167" s="266">
        <f>H167+I167</f>
        <v>0</v>
      </c>
      <c r="H167" s="266"/>
      <c r="I167" s="266"/>
      <c r="J167" s="784"/>
    </row>
    <row r="168" spans="1:10" hidden="1">
      <c r="A168" s="782"/>
      <c r="B168" s="785"/>
      <c r="C168" s="788"/>
      <c r="D168" s="265" t="s">
        <v>2</v>
      </c>
      <c r="E168" s="266">
        <f>E166+E167</f>
        <v>182295</v>
      </c>
      <c r="F168" s="810"/>
      <c r="G168" s="266">
        <f>G166+G167</f>
        <v>182295</v>
      </c>
      <c r="H168" s="266">
        <f>H166+H167</f>
        <v>182295</v>
      </c>
      <c r="I168" s="266">
        <f>I166+I167</f>
        <v>0</v>
      </c>
      <c r="J168" s="785"/>
    </row>
    <row r="169" spans="1:10" hidden="1">
      <c r="A169" s="780" t="s">
        <v>403</v>
      </c>
      <c r="B169" s="783" t="s">
        <v>405</v>
      </c>
      <c r="C169" s="786">
        <v>2024</v>
      </c>
      <c r="D169" s="265" t="s">
        <v>0</v>
      </c>
      <c r="E169" s="266">
        <v>280000</v>
      </c>
      <c r="F169" s="808" t="s">
        <v>348</v>
      </c>
      <c r="G169" s="266">
        <f>H169+I169</f>
        <v>280000</v>
      </c>
      <c r="H169" s="266">
        <v>280000</v>
      </c>
      <c r="I169" s="266">
        <v>0</v>
      </c>
      <c r="J169" s="783" t="s">
        <v>406</v>
      </c>
    </row>
    <row r="170" spans="1:10" hidden="1">
      <c r="A170" s="781"/>
      <c r="B170" s="784"/>
      <c r="C170" s="787"/>
      <c r="D170" s="265" t="s">
        <v>1</v>
      </c>
      <c r="E170" s="266"/>
      <c r="F170" s="809"/>
      <c r="G170" s="266">
        <f>H170+I170</f>
        <v>0</v>
      </c>
      <c r="H170" s="266"/>
      <c r="I170" s="266"/>
      <c r="J170" s="784"/>
    </row>
    <row r="171" spans="1:10" hidden="1">
      <c r="A171" s="782"/>
      <c r="B171" s="785"/>
      <c r="C171" s="788"/>
      <c r="D171" s="265" t="s">
        <v>2</v>
      </c>
      <c r="E171" s="266">
        <f>E169+E170</f>
        <v>280000</v>
      </c>
      <c r="F171" s="810"/>
      <c r="G171" s="266">
        <f>G169+G170</f>
        <v>280000</v>
      </c>
      <c r="H171" s="266">
        <f>H169+H170</f>
        <v>280000</v>
      </c>
      <c r="I171" s="266">
        <f>I169+I170</f>
        <v>0</v>
      </c>
      <c r="J171" s="785"/>
    </row>
    <row r="172" spans="1:10" hidden="1">
      <c r="A172" s="780" t="s">
        <v>403</v>
      </c>
      <c r="B172" s="783" t="s">
        <v>407</v>
      </c>
      <c r="C172" s="786">
        <v>2024</v>
      </c>
      <c r="D172" s="265" t="s">
        <v>0</v>
      </c>
      <c r="E172" s="266">
        <v>250000</v>
      </c>
      <c r="F172" s="808" t="s">
        <v>348</v>
      </c>
      <c r="G172" s="266">
        <f>H172+I172</f>
        <v>250000</v>
      </c>
      <c r="H172" s="266">
        <v>250000</v>
      </c>
      <c r="I172" s="266">
        <v>0</v>
      </c>
      <c r="J172" s="783" t="s">
        <v>408</v>
      </c>
    </row>
    <row r="173" spans="1:10" hidden="1">
      <c r="A173" s="781"/>
      <c r="B173" s="784"/>
      <c r="C173" s="787"/>
      <c r="D173" s="265" t="s">
        <v>1</v>
      </c>
      <c r="E173" s="266"/>
      <c r="F173" s="809"/>
      <c r="G173" s="266">
        <f>H173+I173</f>
        <v>0</v>
      </c>
      <c r="H173" s="266"/>
      <c r="I173" s="266"/>
      <c r="J173" s="784"/>
    </row>
    <row r="174" spans="1:10" hidden="1">
      <c r="A174" s="782"/>
      <c r="B174" s="785"/>
      <c r="C174" s="788"/>
      <c r="D174" s="265" t="s">
        <v>2</v>
      </c>
      <c r="E174" s="266">
        <f>E172+E173</f>
        <v>250000</v>
      </c>
      <c r="F174" s="810"/>
      <c r="G174" s="266">
        <f>G172+G173</f>
        <v>250000</v>
      </c>
      <c r="H174" s="266">
        <f>H172+H173</f>
        <v>250000</v>
      </c>
      <c r="I174" s="266">
        <f>I172+I173</f>
        <v>0</v>
      </c>
      <c r="J174" s="785"/>
    </row>
    <row r="175" spans="1:10" hidden="1">
      <c r="A175" s="780" t="s">
        <v>403</v>
      </c>
      <c r="B175" s="783" t="s">
        <v>363</v>
      </c>
      <c r="C175" s="786">
        <v>2024</v>
      </c>
      <c r="D175" s="265" t="s">
        <v>0</v>
      </c>
      <c r="E175" s="266">
        <v>10200</v>
      </c>
      <c r="F175" s="808" t="s">
        <v>348</v>
      </c>
      <c r="G175" s="266">
        <f>H175+I175</f>
        <v>10200</v>
      </c>
      <c r="H175" s="266">
        <v>10200</v>
      </c>
      <c r="I175" s="266">
        <v>0</v>
      </c>
      <c r="J175" s="783" t="s">
        <v>409</v>
      </c>
    </row>
    <row r="176" spans="1:10" hidden="1">
      <c r="A176" s="781"/>
      <c r="B176" s="784"/>
      <c r="C176" s="787"/>
      <c r="D176" s="265" t="s">
        <v>1</v>
      </c>
      <c r="E176" s="266"/>
      <c r="F176" s="809"/>
      <c r="G176" s="266">
        <f>H176+I176</f>
        <v>0</v>
      </c>
      <c r="H176" s="266"/>
      <c r="I176" s="266"/>
      <c r="J176" s="784"/>
    </row>
    <row r="177" spans="1:10" hidden="1">
      <c r="A177" s="782"/>
      <c r="B177" s="785"/>
      <c r="C177" s="788"/>
      <c r="D177" s="265" t="s">
        <v>2</v>
      </c>
      <c r="E177" s="266">
        <f>E175+E176</f>
        <v>10200</v>
      </c>
      <c r="F177" s="810"/>
      <c r="G177" s="266">
        <f>G175+G176</f>
        <v>10200</v>
      </c>
      <c r="H177" s="266">
        <f>H175+H176</f>
        <v>10200</v>
      </c>
      <c r="I177" s="266">
        <f>I175+I176</f>
        <v>0</v>
      </c>
      <c r="J177" s="785"/>
    </row>
    <row r="178" spans="1:10" hidden="1">
      <c r="A178" s="780" t="s">
        <v>410</v>
      </c>
      <c r="B178" s="783" t="s">
        <v>411</v>
      </c>
      <c r="C178" s="786">
        <v>2024</v>
      </c>
      <c r="D178" s="265" t="s">
        <v>0</v>
      </c>
      <c r="E178" s="266">
        <v>12000</v>
      </c>
      <c r="F178" s="808" t="s">
        <v>348</v>
      </c>
      <c r="G178" s="266">
        <f>H178+I178</f>
        <v>12000</v>
      </c>
      <c r="H178" s="266">
        <v>12000</v>
      </c>
      <c r="I178" s="266">
        <v>0</v>
      </c>
      <c r="J178" s="783" t="s">
        <v>412</v>
      </c>
    </row>
    <row r="179" spans="1:10" hidden="1">
      <c r="A179" s="781"/>
      <c r="B179" s="784"/>
      <c r="C179" s="787"/>
      <c r="D179" s="265" t="s">
        <v>1</v>
      </c>
      <c r="E179" s="266"/>
      <c r="F179" s="809"/>
      <c r="G179" s="266">
        <f>H179+I179</f>
        <v>0</v>
      </c>
      <c r="H179" s="266"/>
      <c r="I179" s="266"/>
      <c r="J179" s="784"/>
    </row>
    <row r="180" spans="1:10" hidden="1">
      <c r="A180" s="782"/>
      <c r="B180" s="785"/>
      <c r="C180" s="788"/>
      <c r="D180" s="265" t="s">
        <v>2</v>
      </c>
      <c r="E180" s="266">
        <f>E178+E179</f>
        <v>12000</v>
      </c>
      <c r="F180" s="810"/>
      <c r="G180" s="266">
        <f>G178+G179</f>
        <v>12000</v>
      </c>
      <c r="H180" s="266">
        <f>H178+H179</f>
        <v>12000</v>
      </c>
      <c r="I180" s="266">
        <f>I178+I179</f>
        <v>0</v>
      </c>
      <c r="J180" s="785"/>
    </row>
    <row r="181" spans="1:10" hidden="1">
      <c r="A181" s="780" t="s">
        <v>410</v>
      </c>
      <c r="B181" s="783" t="s">
        <v>363</v>
      </c>
      <c r="C181" s="786">
        <v>2024</v>
      </c>
      <c r="D181" s="265" t="s">
        <v>0</v>
      </c>
      <c r="E181" s="266">
        <v>20000</v>
      </c>
      <c r="F181" s="808" t="s">
        <v>348</v>
      </c>
      <c r="G181" s="266">
        <f>H181+I181</f>
        <v>20000</v>
      </c>
      <c r="H181" s="266">
        <v>20000</v>
      </c>
      <c r="I181" s="266">
        <v>0</v>
      </c>
      <c r="J181" s="783" t="s">
        <v>413</v>
      </c>
    </row>
    <row r="182" spans="1:10" hidden="1">
      <c r="A182" s="781"/>
      <c r="B182" s="784"/>
      <c r="C182" s="787"/>
      <c r="D182" s="265" t="s">
        <v>1</v>
      </c>
      <c r="E182" s="266"/>
      <c r="F182" s="809"/>
      <c r="G182" s="266">
        <f>H182+I182</f>
        <v>0</v>
      </c>
      <c r="H182" s="266"/>
      <c r="I182" s="266"/>
      <c r="J182" s="784"/>
    </row>
    <row r="183" spans="1:10" hidden="1">
      <c r="A183" s="782"/>
      <c r="B183" s="785"/>
      <c r="C183" s="788"/>
      <c r="D183" s="265" t="s">
        <v>2</v>
      </c>
      <c r="E183" s="266">
        <f>E181+E182</f>
        <v>20000</v>
      </c>
      <c r="F183" s="810"/>
      <c r="G183" s="266">
        <f>G181+G182</f>
        <v>20000</v>
      </c>
      <c r="H183" s="266">
        <f>H181+H182</f>
        <v>20000</v>
      </c>
      <c r="I183" s="266">
        <f>I181+I182</f>
        <v>0</v>
      </c>
      <c r="J183" s="785"/>
    </row>
    <row r="184" spans="1:10">
      <c r="A184" s="780" t="s">
        <v>410</v>
      </c>
      <c r="B184" s="783" t="s">
        <v>414</v>
      </c>
      <c r="C184" s="786">
        <v>2024</v>
      </c>
      <c r="D184" s="265" t="s">
        <v>0</v>
      </c>
      <c r="E184" s="266">
        <v>0</v>
      </c>
      <c r="F184" s="808" t="s">
        <v>348</v>
      </c>
      <c r="G184" s="266">
        <f>H184+I184</f>
        <v>0</v>
      </c>
      <c r="H184" s="266">
        <v>0</v>
      </c>
      <c r="I184" s="266">
        <v>0</v>
      </c>
      <c r="J184" s="783" t="s">
        <v>413</v>
      </c>
    </row>
    <row r="185" spans="1:10">
      <c r="A185" s="781"/>
      <c r="B185" s="784"/>
      <c r="C185" s="787"/>
      <c r="D185" s="265" t="s">
        <v>1</v>
      </c>
      <c r="E185" s="266">
        <v>8092</v>
      </c>
      <c r="F185" s="809"/>
      <c r="G185" s="266">
        <f>H185+I185</f>
        <v>8092</v>
      </c>
      <c r="H185" s="266">
        <v>8092</v>
      </c>
      <c r="I185" s="266"/>
      <c r="J185" s="784"/>
    </row>
    <row r="186" spans="1:10">
      <c r="A186" s="782"/>
      <c r="B186" s="785"/>
      <c r="C186" s="788"/>
      <c r="D186" s="265" t="s">
        <v>2</v>
      </c>
      <c r="E186" s="266">
        <f>E184+E185</f>
        <v>8092</v>
      </c>
      <c r="F186" s="810"/>
      <c r="G186" s="266">
        <f>G184+G185</f>
        <v>8092</v>
      </c>
      <c r="H186" s="266">
        <f>H184+H185</f>
        <v>8092</v>
      </c>
      <c r="I186" s="266">
        <f>I184+I185</f>
        <v>0</v>
      </c>
      <c r="J186" s="785"/>
    </row>
    <row r="187" spans="1:10" hidden="1">
      <c r="A187" s="780" t="s">
        <v>410</v>
      </c>
      <c r="B187" s="783" t="s">
        <v>415</v>
      </c>
      <c r="C187" s="786">
        <v>2024</v>
      </c>
      <c r="D187" s="265" t="s">
        <v>0</v>
      </c>
      <c r="E187" s="266">
        <v>294050</v>
      </c>
      <c r="F187" s="808" t="s">
        <v>348</v>
      </c>
      <c r="G187" s="266">
        <f>H187+I187</f>
        <v>294050</v>
      </c>
      <c r="H187" s="266">
        <v>294050</v>
      </c>
      <c r="I187" s="266">
        <v>0</v>
      </c>
      <c r="J187" s="783" t="s">
        <v>416</v>
      </c>
    </row>
    <row r="188" spans="1:10" hidden="1">
      <c r="A188" s="781"/>
      <c r="B188" s="784"/>
      <c r="C188" s="787"/>
      <c r="D188" s="265" t="s">
        <v>1</v>
      </c>
      <c r="E188" s="266"/>
      <c r="F188" s="809"/>
      <c r="G188" s="266">
        <f>H188+I188</f>
        <v>0</v>
      </c>
      <c r="H188" s="266"/>
      <c r="I188" s="266"/>
      <c r="J188" s="784"/>
    </row>
    <row r="189" spans="1:10" hidden="1">
      <c r="A189" s="782"/>
      <c r="B189" s="785"/>
      <c r="C189" s="788"/>
      <c r="D189" s="265" t="s">
        <v>2</v>
      </c>
      <c r="E189" s="266">
        <f>E187+E188</f>
        <v>294050</v>
      </c>
      <c r="F189" s="810"/>
      <c r="G189" s="266">
        <f>G187+G188</f>
        <v>294050</v>
      </c>
      <c r="H189" s="266">
        <f>H187+H188</f>
        <v>294050</v>
      </c>
      <c r="I189" s="266">
        <f>I187+I188</f>
        <v>0</v>
      </c>
      <c r="J189" s="785"/>
    </row>
    <row r="190" spans="1:10" hidden="1">
      <c r="A190" s="780" t="s">
        <v>410</v>
      </c>
      <c r="B190" s="783" t="s">
        <v>417</v>
      </c>
      <c r="C190" s="786">
        <v>2024</v>
      </c>
      <c r="D190" s="265" t="s">
        <v>0</v>
      </c>
      <c r="E190" s="266">
        <v>500000</v>
      </c>
      <c r="F190" s="808" t="s">
        <v>348</v>
      </c>
      <c r="G190" s="266">
        <f>H190+I190</f>
        <v>500000</v>
      </c>
      <c r="H190" s="266">
        <v>500000</v>
      </c>
      <c r="I190" s="266">
        <v>0</v>
      </c>
      <c r="J190" s="783" t="s">
        <v>418</v>
      </c>
    </row>
    <row r="191" spans="1:10" hidden="1">
      <c r="A191" s="781"/>
      <c r="B191" s="784"/>
      <c r="C191" s="787"/>
      <c r="D191" s="265" t="s">
        <v>1</v>
      </c>
      <c r="E191" s="266"/>
      <c r="F191" s="809"/>
      <c r="G191" s="266">
        <f>H191+I191</f>
        <v>0</v>
      </c>
      <c r="H191" s="266"/>
      <c r="I191" s="266"/>
      <c r="J191" s="784"/>
    </row>
    <row r="192" spans="1:10" hidden="1">
      <c r="A192" s="782"/>
      <c r="B192" s="785"/>
      <c r="C192" s="788"/>
      <c r="D192" s="265" t="s">
        <v>2</v>
      </c>
      <c r="E192" s="266">
        <f>E190+E191</f>
        <v>500000</v>
      </c>
      <c r="F192" s="810"/>
      <c r="G192" s="266">
        <f>G190+G191</f>
        <v>500000</v>
      </c>
      <c r="H192" s="266">
        <f>H190+H191</f>
        <v>500000</v>
      </c>
      <c r="I192" s="266">
        <f>I190+I191</f>
        <v>0</v>
      </c>
      <c r="J192" s="785"/>
    </row>
    <row r="193" spans="1:10" hidden="1">
      <c r="A193" s="780" t="s">
        <v>419</v>
      </c>
      <c r="B193" s="783" t="s">
        <v>420</v>
      </c>
      <c r="C193" s="786">
        <v>2024</v>
      </c>
      <c r="D193" s="265" t="s">
        <v>0</v>
      </c>
      <c r="E193" s="266">
        <v>223000</v>
      </c>
      <c r="F193" s="808" t="s">
        <v>348</v>
      </c>
      <c r="G193" s="266">
        <f>H193+I193</f>
        <v>223000</v>
      </c>
      <c r="H193" s="266">
        <v>223000</v>
      </c>
      <c r="I193" s="266">
        <v>0</v>
      </c>
      <c r="J193" s="783" t="s">
        <v>421</v>
      </c>
    </row>
    <row r="194" spans="1:10" hidden="1">
      <c r="A194" s="781"/>
      <c r="B194" s="784"/>
      <c r="C194" s="787"/>
      <c r="D194" s="265" t="s">
        <v>1</v>
      </c>
      <c r="E194" s="266"/>
      <c r="F194" s="809"/>
      <c r="G194" s="266">
        <f>H194+I194</f>
        <v>0</v>
      </c>
      <c r="H194" s="266"/>
      <c r="I194" s="266"/>
      <c r="J194" s="784"/>
    </row>
    <row r="195" spans="1:10" hidden="1">
      <c r="A195" s="782"/>
      <c r="B195" s="785"/>
      <c r="C195" s="788"/>
      <c r="D195" s="265" t="s">
        <v>2</v>
      </c>
      <c r="E195" s="266">
        <f>E193+E194</f>
        <v>223000</v>
      </c>
      <c r="F195" s="810"/>
      <c r="G195" s="266">
        <f>G193+G194</f>
        <v>223000</v>
      </c>
      <c r="H195" s="266">
        <f>H193+H194</f>
        <v>223000</v>
      </c>
      <c r="I195" s="266">
        <f>I193+I194</f>
        <v>0</v>
      </c>
      <c r="J195" s="785"/>
    </row>
    <row r="196" spans="1:10" hidden="1">
      <c r="A196" s="780" t="s">
        <v>419</v>
      </c>
      <c r="B196" s="783" t="s">
        <v>363</v>
      </c>
      <c r="C196" s="786">
        <v>2024</v>
      </c>
      <c r="D196" s="265" t="s">
        <v>0</v>
      </c>
      <c r="E196" s="266">
        <v>19300</v>
      </c>
      <c r="F196" s="808" t="s">
        <v>348</v>
      </c>
      <c r="G196" s="266">
        <f>H196+I196</f>
        <v>19300</v>
      </c>
      <c r="H196" s="266">
        <v>19300</v>
      </c>
      <c r="I196" s="266">
        <v>0</v>
      </c>
      <c r="J196" s="783" t="s">
        <v>421</v>
      </c>
    </row>
    <row r="197" spans="1:10" hidden="1">
      <c r="A197" s="781"/>
      <c r="B197" s="784"/>
      <c r="C197" s="787"/>
      <c r="D197" s="265" t="s">
        <v>1</v>
      </c>
      <c r="E197" s="266"/>
      <c r="F197" s="809"/>
      <c r="G197" s="266">
        <f>H197+I197</f>
        <v>0</v>
      </c>
      <c r="H197" s="266"/>
      <c r="I197" s="266"/>
      <c r="J197" s="784"/>
    </row>
    <row r="198" spans="1:10" hidden="1">
      <c r="A198" s="782"/>
      <c r="B198" s="785"/>
      <c r="C198" s="788"/>
      <c r="D198" s="265" t="s">
        <v>2</v>
      </c>
      <c r="E198" s="266">
        <f>E196+E197</f>
        <v>19300</v>
      </c>
      <c r="F198" s="810"/>
      <c r="G198" s="266">
        <f>G196+G197</f>
        <v>19300</v>
      </c>
      <c r="H198" s="266">
        <f>H196+H197</f>
        <v>19300</v>
      </c>
      <c r="I198" s="266">
        <f>I196+I197</f>
        <v>0</v>
      </c>
      <c r="J198" s="785"/>
    </row>
    <row r="199" spans="1:10" hidden="1">
      <c r="A199" s="780" t="s">
        <v>419</v>
      </c>
      <c r="B199" s="783" t="s">
        <v>422</v>
      </c>
      <c r="C199" s="786">
        <v>2024</v>
      </c>
      <c r="D199" s="265" t="s">
        <v>0</v>
      </c>
      <c r="E199" s="266">
        <v>183653</v>
      </c>
      <c r="F199" s="808" t="s">
        <v>348</v>
      </c>
      <c r="G199" s="266">
        <f>H199+I199</f>
        <v>183653</v>
      </c>
      <c r="H199" s="266">
        <v>183653</v>
      </c>
      <c r="I199" s="266">
        <v>0</v>
      </c>
      <c r="J199" s="783" t="s">
        <v>423</v>
      </c>
    </row>
    <row r="200" spans="1:10" hidden="1">
      <c r="A200" s="781"/>
      <c r="B200" s="784"/>
      <c r="C200" s="787"/>
      <c r="D200" s="265" t="s">
        <v>1</v>
      </c>
      <c r="E200" s="266"/>
      <c r="F200" s="809"/>
      <c r="G200" s="266">
        <f>H200+I200</f>
        <v>0</v>
      </c>
      <c r="H200" s="266"/>
      <c r="I200" s="266"/>
      <c r="J200" s="784"/>
    </row>
    <row r="201" spans="1:10" hidden="1">
      <c r="A201" s="782"/>
      <c r="B201" s="785"/>
      <c r="C201" s="788"/>
      <c r="D201" s="265" t="s">
        <v>2</v>
      </c>
      <c r="E201" s="266">
        <f>E199+E200</f>
        <v>183653</v>
      </c>
      <c r="F201" s="810"/>
      <c r="G201" s="266">
        <f>G199+G200</f>
        <v>183653</v>
      </c>
      <c r="H201" s="266">
        <f>H199+H200</f>
        <v>183653</v>
      </c>
      <c r="I201" s="266">
        <f>I199+I200</f>
        <v>0</v>
      </c>
      <c r="J201" s="785"/>
    </row>
    <row r="202" spans="1:10" hidden="1">
      <c r="A202" s="780" t="s">
        <v>424</v>
      </c>
      <c r="B202" s="783" t="s">
        <v>363</v>
      </c>
      <c r="C202" s="786">
        <v>2024</v>
      </c>
      <c r="D202" s="265" t="s">
        <v>0</v>
      </c>
      <c r="E202" s="266">
        <v>120614</v>
      </c>
      <c r="F202" s="808" t="s">
        <v>348</v>
      </c>
      <c r="G202" s="266">
        <f>H202+I202</f>
        <v>120614</v>
      </c>
      <c r="H202" s="266">
        <v>120614</v>
      </c>
      <c r="I202" s="266">
        <v>0</v>
      </c>
      <c r="J202" s="783" t="s">
        <v>425</v>
      </c>
    </row>
    <row r="203" spans="1:10" hidden="1">
      <c r="A203" s="781"/>
      <c r="B203" s="784"/>
      <c r="C203" s="787"/>
      <c r="D203" s="265" t="s">
        <v>1</v>
      </c>
      <c r="E203" s="266"/>
      <c r="F203" s="809"/>
      <c r="G203" s="266">
        <f>H203+I203</f>
        <v>0</v>
      </c>
      <c r="H203" s="266"/>
      <c r="I203" s="266"/>
      <c r="J203" s="784"/>
    </row>
    <row r="204" spans="1:10" hidden="1">
      <c r="A204" s="782"/>
      <c r="B204" s="785"/>
      <c r="C204" s="788"/>
      <c r="D204" s="265" t="s">
        <v>2</v>
      </c>
      <c r="E204" s="266">
        <f>E202+E203</f>
        <v>120614</v>
      </c>
      <c r="F204" s="810"/>
      <c r="G204" s="266">
        <f>G202+G203</f>
        <v>120614</v>
      </c>
      <c r="H204" s="266">
        <f>H202+H203</f>
        <v>120614</v>
      </c>
      <c r="I204" s="266">
        <f>I202+I203</f>
        <v>0</v>
      </c>
      <c r="J204" s="785"/>
    </row>
    <row r="205" spans="1:10" hidden="1">
      <c r="A205" s="780" t="s">
        <v>424</v>
      </c>
      <c r="B205" s="783" t="s">
        <v>426</v>
      </c>
      <c r="C205" s="786">
        <v>2024</v>
      </c>
      <c r="D205" s="265" t="s">
        <v>0</v>
      </c>
      <c r="E205" s="266">
        <v>50743</v>
      </c>
      <c r="F205" s="808" t="s">
        <v>348</v>
      </c>
      <c r="G205" s="266">
        <f>H205+I205</f>
        <v>50743</v>
      </c>
      <c r="H205" s="266">
        <v>50743</v>
      </c>
      <c r="I205" s="266">
        <v>0</v>
      </c>
      <c r="J205" s="783" t="s">
        <v>427</v>
      </c>
    </row>
    <row r="206" spans="1:10" hidden="1">
      <c r="A206" s="781"/>
      <c r="B206" s="784"/>
      <c r="C206" s="787"/>
      <c r="D206" s="265" t="s">
        <v>1</v>
      </c>
      <c r="E206" s="266"/>
      <c r="F206" s="809"/>
      <c r="G206" s="266">
        <f>H206+I206</f>
        <v>0</v>
      </c>
      <c r="H206" s="266"/>
      <c r="I206" s="266"/>
      <c r="J206" s="784"/>
    </row>
    <row r="207" spans="1:10" hidden="1">
      <c r="A207" s="782"/>
      <c r="B207" s="785"/>
      <c r="C207" s="788"/>
      <c r="D207" s="265" t="s">
        <v>2</v>
      </c>
      <c r="E207" s="266">
        <f>E205+E206</f>
        <v>50743</v>
      </c>
      <c r="F207" s="810"/>
      <c r="G207" s="266">
        <f>G205+G206</f>
        <v>50743</v>
      </c>
      <c r="H207" s="266">
        <f>H205+H206</f>
        <v>50743</v>
      </c>
      <c r="I207" s="266">
        <f>I205+I206</f>
        <v>0</v>
      </c>
      <c r="J207" s="785"/>
    </row>
    <row r="208" spans="1:10" hidden="1">
      <c r="A208" s="780" t="s">
        <v>428</v>
      </c>
      <c r="B208" s="783" t="s">
        <v>363</v>
      </c>
      <c r="C208" s="786">
        <v>2024</v>
      </c>
      <c r="D208" s="265" t="s">
        <v>0</v>
      </c>
      <c r="E208" s="266">
        <v>67500</v>
      </c>
      <c r="F208" s="808" t="s">
        <v>348</v>
      </c>
      <c r="G208" s="266">
        <f>H208+I208</f>
        <v>67500</v>
      </c>
      <c r="H208" s="266">
        <v>67500</v>
      </c>
      <c r="I208" s="266">
        <v>0</v>
      </c>
      <c r="J208" s="783" t="s">
        <v>429</v>
      </c>
    </row>
    <row r="209" spans="1:10" hidden="1">
      <c r="A209" s="781"/>
      <c r="B209" s="784"/>
      <c r="C209" s="787"/>
      <c r="D209" s="265" t="s">
        <v>1</v>
      </c>
      <c r="E209" s="266"/>
      <c r="F209" s="809"/>
      <c r="G209" s="266">
        <f>H209+I209</f>
        <v>0</v>
      </c>
      <c r="H209" s="266"/>
      <c r="I209" s="266"/>
      <c r="J209" s="784"/>
    </row>
    <row r="210" spans="1:10" hidden="1">
      <c r="A210" s="782"/>
      <c r="B210" s="785"/>
      <c r="C210" s="788"/>
      <c r="D210" s="265" t="s">
        <v>2</v>
      </c>
      <c r="E210" s="266">
        <f>E208+E209</f>
        <v>67500</v>
      </c>
      <c r="F210" s="810"/>
      <c r="G210" s="266">
        <f>G208+G209</f>
        <v>67500</v>
      </c>
      <c r="H210" s="266">
        <f>H208+H209</f>
        <v>67500</v>
      </c>
      <c r="I210" s="266">
        <f>I208+I209</f>
        <v>0</v>
      </c>
      <c r="J210" s="785"/>
    </row>
    <row r="211" spans="1:10" hidden="1">
      <c r="A211" s="780" t="s">
        <v>428</v>
      </c>
      <c r="B211" s="783" t="s">
        <v>430</v>
      </c>
      <c r="C211" s="786">
        <v>2024</v>
      </c>
      <c r="D211" s="265" t="s">
        <v>0</v>
      </c>
      <c r="E211" s="266">
        <v>150000</v>
      </c>
      <c r="F211" s="808" t="s">
        <v>348</v>
      </c>
      <c r="G211" s="266">
        <f>H211+I211</f>
        <v>150000</v>
      </c>
      <c r="H211" s="266">
        <v>150000</v>
      </c>
      <c r="I211" s="266">
        <v>0</v>
      </c>
      <c r="J211" s="783" t="s">
        <v>429</v>
      </c>
    </row>
    <row r="212" spans="1:10" hidden="1">
      <c r="A212" s="781"/>
      <c r="B212" s="784"/>
      <c r="C212" s="787"/>
      <c r="D212" s="265" t="s">
        <v>1</v>
      </c>
      <c r="E212" s="266"/>
      <c r="F212" s="809"/>
      <c r="G212" s="266">
        <f>H212+I212</f>
        <v>0</v>
      </c>
      <c r="H212" s="266"/>
      <c r="I212" s="266"/>
      <c r="J212" s="784"/>
    </row>
    <row r="213" spans="1:10" hidden="1">
      <c r="A213" s="782"/>
      <c r="B213" s="785"/>
      <c r="C213" s="788"/>
      <c r="D213" s="265" t="s">
        <v>2</v>
      </c>
      <c r="E213" s="266">
        <f>E211+E212</f>
        <v>150000</v>
      </c>
      <c r="F213" s="810"/>
      <c r="G213" s="266">
        <f>G211+G212</f>
        <v>150000</v>
      </c>
      <c r="H213" s="266">
        <f>H211+H212</f>
        <v>150000</v>
      </c>
      <c r="I213" s="266">
        <f>I211+I212</f>
        <v>0</v>
      </c>
      <c r="J213" s="785"/>
    </row>
    <row r="214" spans="1:10" hidden="1">
      <c r="A214" s="780" t="s">
        <v>428</v>
      </c>
      <c r="B214" s="783" t="s">
        <v>431</v>
      </c>
      <c r="C214" s="786">
        <v>2024</v>
      </c>
      <c r="D214" s="265" t="s">
        <v>0</v>
      </c>
      <c r="E214" s="266">
        <v>55000</v>
      </c>
      <c r="F214" s="808" t="s">
        <v>348</v>
      </c>
      <c r="G214" s="266">
        <f>H214+I214</f>
        <v>55000</v>
      </c>
      <c r="H214" s="266">
        <v>55000</v>
      </c>
      <c r="I214" s="266">
        <v>0</v>
      </c>
      <c r="J214" s="783" t="s">
        <v>429</v>
      </c>
    </row>
    <row r="215" spans="1:10" hidden="1">
      <c r="A215" s="781"/>
      <c r="B215" s="784"/>
      <c r="C215" s="787"/>
      <c r="D215" s="265" t="s">
        <v>1</v>
      </c>
      <c r="E215" s="266"/>
      <c r="F215" s="809"/>
      <c r="G215" s="266">
        <f>H215+I215</f>
        <v>0</v>
      </c>
      <c r="H215" s="266"/>
      <c r="I215" s="266"/>
      <c r="J215" s="784"/>
    </row>
    <row r="216" spans="1:10" hidden="1">
      <c r="A216" s="782"/>
      <c r="B216" s="785"/>
      <c r="C216" s="788"/>
      <c r="D216" s="265" t="s">
        <v>2</v>
      </c>
      <c r="E216" s="266">
        <f>E214+E215</f>
        <v>55000</v>
      </c>
      <c r="F216" s="810"/>
      <c r="G216" s="266">
        <f>G214+G215</f>
        <v>55000</v>
      </c>
      <c r="H216" s="266">
        <f>H214+H215</f>
        <v>55000</v>
      </c>
      <c r="I216" s="266">
        <f>I214+I215</f>
        <v>0</v>
      </c>
      <c r="J216" s="785"/>
    </row>
    <row r="217" spans="1:10" ht="14.1" customHeight="1">
      <c r="A217" s="780" t="s">
        <v>428</v>
      </c>
      <c r="B217" s="783" t="s">
        <v>432</v>
      </c>
      <c r="C217" s="786">
        <v>2024</v>
      </c>
      <c r="D217" s="265" t="s">
        <v>0</v>
      </c>
      <c r="E217" s="266">
        <v>0</v>
      </c>
      <c r="F217" s="808" t="s">
        <v>348</v>
      </c>
      <c r="G217" s="266">
        <f>H217+I217</f>
        <v>0</v>
      </c>
      <c r="H217" s="266">
        <v>0</v>
      </c>
      <c r="I217" s="266">
        <v>0</v>
      </c>
      <c r="J217" s="783" t="s">
        <v>433</v>
      </c>
    </row>
    <row r="218" spans="1:10" ht="14.1" customHeight="1">
      <c r="A218" s="781"/>
      <c r="B218" s="784"/>
      <c r="C218" s="787"/>
      <c r="D218" s="265" t="s">
        <v>1</v>
      </c>
      <c r="E218" s="266">
        <v>68700</v>
      </c>
      <c r="F218" s="809"/>
      <c r="G218" s="266">
        <f>H218+I218</f>
        <v>68700</v>
      </c>
      <c r="H218" s="266">
        <v>68700</v>
      </c>
      <c r="I218" s="266"/>
      <c r="J218" s="784"/>
    </row>
    <row r="219" spans="1:10" ht="14.1" customHeight="1">
      <c r="A219" s="782"/>
      <c r="B219" s="785"/>
      <c r="C219" s="788"/>
      <c r="D219" s="265" t="s">
        <v>2</v>
      </c>
      <c r="E219" s="266">
        <f>E217+E218</f>
        <v>68700</v>
      </c>
      <c r="F219" s="810"/>
      <c r="G219" s="266">
        <f>G217+G218</f>
        <v>68700</v>
      </c>
      <c r="H219" s="266">
        <f>H217+H218</f>
        <v>68700</v>
      </c>
      <c r="I219" s="266">
        <f>I217+I218</f>
        <v>0</v>
      </c>
      <c r="J219" s="785"/>
    </row>
    <row r="220" spans="1:10" hidden="1">
      <c r="A220" s="780" t="s">
        <v>434</v>
      </c>
      <c r="B220" s="783" t="s">
        <v>435</v>
      </c>
      <c r="C220" s="786">
        <v>2024</v>
      </c>
      <c r="D220" s="265" t="s">
        <v>0</v>
      </c>
      <c r="E220" s="266">
        <v>480000</v>
      </c>
      <c r="F220" s="808" t="s">
        <v>348</v>
      </c>
      <c r="G220" s="266">
        <f>H220+I220</f>
        <v>480000</v>
      </c>
      <c r="H220" s="266">
        <v>480000</v>
      </c>
      <c r="I220" s="266">
        <v>0</v>
      </c>
      <c r="J220" s="783" t="s">
        <v>351</v>
      </c>
    </row>
    <row r="221" spans="1:10" hidden="1">
      <c r="A221" s="781"/>
      <c r="B221" s="784"/>
      <c r="C221" s="787"/>
      <c r="D221" s="265" t="s">
        <v>1</v>
      </c>
      <c r="E221" s="266"/>
      <c r="F221" s="809"/>
      <c r="G221" s="266">
        <f>H221+I221</f>
        <v>0</v>
      </c>
      <c r="H221" s="266"/>
      <c r="I221" s="266"/>
      <c r="J221" s="784"/>
    </row>
    <row r="222" spans="1:10" hidden="1">
      <c r="A222" s="782"/>
      <c r="B222" s="785"/>
      <c r="C222" s="788"/>
      <c r="D222" s="265" t="s">
        <v>2</v>
      </c>
      <c r="E222" s="266">
        <f>E220+E221</f>
        <v>480000</v>
      </c>
      <c r="F222" s="810"/>
      <c r="G222" s="266">
        <f>G220+G221</f>
        <v>480000</v>
      </c>
      <c r="H222" s="266">
        <f>H220+H221</f>
        <v>480000</v>
      </c>
      <c r="I222" s="266">
        <f>I220+I221</f>
        <v>0</v>
      </c>
      <c r="J222" s="785"/>
    </row>
    <row r="223" spans="1:10">
      <c r="A223" s="780" t="s">
        <v>434</v>
      </c>
      <c r="B223" s="783" t="s">
        <v>436</v>
      </c>
      <c r="C223" s="786">
        <v>2024</v>
      </c>
      <c r="D223" s="265" t="s">
        <v>0</v>
      </c>
      <c r="E223" s="266">
        <v>0</v>
      </c>
      <c r="F223" s="808" t="s">
        <v>348</v>
      </c>
      <c r="G223" s="266">
        <f>H223+I223</f>
        <v>0</v>
      </c>
      <c r="H223" s="266">
        <v>0</v>
      </c>
      <c r="I223" s="266">
        <v>0</v>
      </c>
      <c r="J223" s="783" t="s">
        <v>351</v>
      </c>
    </row>
    <row r="224" spans="1:10">
      <c r="A224" s="781"/>
      <c r="B224" s="784"/>
      <c r="C224" s="787"/>
      <c r="D224" s="265" t="s">
        <v>1</v>
      </c>
      <c r="E224" s="266">
        <v>180000</v>
      </c>
      <c r="F224" s="809"/>
      <c r="G224" s="266">
        <f>H224+I224</f>
        <v>180000</v>
      </c>
      <c r="H224" s="266">
        <v>180000</v>
      </c>
      <c r="I224" s="266"/>
      <c r="J224" s="784"/>
    </row>
    <row r="225" spans="1:10">
      <c r="A225" s="782"/>
      <c r="B225" s="785"/>
      <c r="C225" s="788"/>
      <c r="D225" s="265" t="s">
        <v>2</v>
      </c>
      <c r="E225" s="266">
        <f>E223+E224</f>
        <v>180000</v>
      </c>
      <c r="F225" s="810"/>
      <c r="G225" s="266">
        <f>G223+G224</f>
        <v>180000</v>
      </c>
      <c r="H225" s="266">
        <f>H223+H224</f>
        <v>180000</v>
      </c>
      <c r="I225" s="266">
        <f>I223+I224</f>
        <v>0</v>
      </c>
      <c r="J225" s="785"/>
    </row>
    <row r="226" spans="1:10" hidden="1">
      <c r="A226" s="795" t="s">
        <v>27</v>
      </c>
      <c r="B226" s="798" t="s">
        <v>69</v>
      </c>
      <c r="C226" s="777" t="s">
        <v>348</v>
      </c>
      <c r="D226" s="263" t="s">
        <v>0</v>
      </c>
      <c r="E226" s="264">
        <f>E229+E232+E238+E235+E241</f>
        <v>299522</v>
      </c>
      <c r="F226" s="814" t="s">
        <v>348</v>
      </c>
      <c r="G226" s="264">
        <f t="shared" ref="G226:I227" si="12">G229+G232+G238+G235+G241</f>
        <v>299522</v>
      </c>
      <c r="H226" s="264">
        <f t="shared" si="12"/>
        <v>264522</v>
      </c>
      <c r="I226" s="264">
        <f t="shared" si="12"/>
        <v>35000</v>
      </c>
      <c r="J226" s="777" t="s">
        <v>348</v>
      </c>
    </row>
    <row r="227" spans="1:10" hidden="1">
      <c r="A227" s="796"/>
      <c r="B227" s="799"/>
      <c r="C227" s="778"/>
      <c r="D227" s="263" t="s">
        <v>1</v>
      </c>
      <c r="E227" s="264">
        <f>E230+E233+E239+E236+E242</f>
        <v>0</v>
      </c>
      <c r="F227" s="815"/>
      <c r="G227" s="264">
        <f>G230+G233+G239+G236+G242</f>
        <v>0</v>
      </c>
      <c r="H227" s="264">
        <f t="shared" si="12"/>
        <v>0</v>
      </c>
      <c r="I227" s="264">
        <f t="shared" si="12"/>
        <v>0</v>
      </c>
      <c r="J227" s="778"/>
    </row>
    <row r="228" spans="1:10" hidden="1">
      <c r="A228" s="797"/>
      <c r="B228" s="800"/>
      <c r="C228" s="779"/>
      <c r="D228" s="263" t="s">
        <v>2</v>
      </c>
      <c r="E228" s="264">
        <f>E226+E227</f>
        <v>299522</v>
      </c>
      <c r="F228" s="816"/>
      <c r="G228" s="264">
        <f>G226+G227</f>
        <v>299522</v>
      </c>
      <c r="H228" s="264">
        <f>H226+H227</f>
        <v>264522</v>
      </c>
      <c r="I228" s="264">
        <f>I226+I227</f>
        <v>35000</v>
      </c>
      <c r="J228" s="779"/>
    </row>
    <row r="229" spans="1:10" hidden="1">
      <c r="A229" s="780" t="s">
        <v>437</v>
      </c>
      <c r="B229" s="783" t="s">
        <v>438</v>
      </c>
      <c r="C229" s="786">
        <v>2024</v>
      </c>
      <c r="D229" s="265" t="s">
        <v>0</v>
      </c>
      <c r="E229" s="266">
        <v>15252</v>
      </c>
      <c r="F229" s="808" t="s">
        <v>348</v>
      </c>
      <c r="G229" s="266">
        <f>H229+I229</f>
        <v>15252</v>
      </c>
      <c r="H229" s="266">
        <v>15252</v>
      </c>
      <c r="I229" s="266">
        <v>0</v>
      </c>
      <c r="J229" s="783" t="s">
        <v>439</v>
      </c>
    </row>
    <row r="230" spans="1:10" hidden="1">
      <c r="A230" s="781"/>
      <c r="B230" s="784"/>
      <c r="C230" s="787"/>
      <c r="D230" s="265" t="s">
        <v>1</v>
      </c>
      <c r="E230" s="266"/>
      <c r="F230" s="809"/>
      <c r="G230" s="266">
        <f>H230+I230</f>
        <v>0</v>
      </c>
      <c r="H230" s="266"/>
      <c r="I230" s="266"/>
      <c r="J230" s="784"/>
    </row>
    <row r="231" spans="1:10" hidden="1">
      <c r="A231" s="782"/>
      <c r="B231" s="785"/>
      <c r="C231" s="788"/>
      <c r="D231" s="265" t="s">
        <v>2</v>
      </c>
      <c r="E231" s="266">
        <f>E229+E230</f>
        <v>15252</v>
      </c>
      <c r="F231" s="810"/>
      <c r="G231" s="266">
        <f>G229+G230</f>
        <v>15252</v>
      </c>
      <c r="H231" s="266">
        <f>H229+H230</f>
        <v>15252</v>
      </c>
      <c r="I231" s="266">
        <f>I229+I230</f>
        <v>0</v>
      </c>
      <c r="J231" s="785"/>
    </row>
    <row r="232" spans="1:10" hidden="1">
      <c r="A232" s="780" t="s">
        <v>437</v>
      </c>
      <c r="B232" s="783" t="s">
        <v>440</v>
      </c>
      <c r="C232" s="786">
        <v>2024</v>
      </c>
      <c r="D232" s="265" t="s">
        <v>0</v>
      </c>
      <c r="E232" s="266">
        <v>77761</v>
      </c>
      <c r="F232" s="808" t="s">
        <v>348</v>
      </c>
      <c r="G232" s="266">
        <f>H232+I232</f>
        <v>77761</v>
      </c>
      <c r="H232" s="266">
        <v>77761</v>
      </c>
      <c r="I232" s="266">
        <v>0</v>
      </c>
      <c r="J232" s="783" t="s">
        <v>441</v>
      </c>
    </row>
    <row r="233" spans="1:10" hidden="1">
      <c r="A233" s="781"/>
      <c r="B233" s="784"/>
      <c r="C233" s="787"/>
      <c r="D233" s="265" t="s">
        <v>1</v>
      </c>
      <c r="E233" s="266"/>
      <c r="F233" s="809"/>
      <c r="G233" s="266">
        <f>H233+I233</f>
        <v>0</v>
      </c>
      <c r="H233" s="266"/>
      <c r="I233" s="266"/>
      <c r="J233" s="784"/>
    </row>
    <row r="234" spans="1:10" hidden="1">
      <c r="A234" s="782"/>
      <c r="B234" s="785"/>
      <c r="C234" s="788"/>
      <c r="D234" s="265" t="s">
        <v>2</v>
      </c>
      <c r="E234" s="266">
        <f>E232+E233</f>
        <v>77761</v>
      </c>
      <c r="F234" s="810"/>
      <c r="G234" s="266">
        <f>G232+G233</f>
        <v>77761</v>
      </c>
      <c r="H234" s="266">
        <f>H232+H233</f>
        <v>77761</v>
      </c>
      <c r="I234" s="266">
        <f>I232+I233</f>
        <v>0</v>
      </c>
      <c r="J234" s="785"/>
    </row>
    <row r="235" spans="1:10" hidden="1">
      <c r="A235" s="780" t="s">
        <v>437</v>
      </c>
      <c r="B235" s="783" t="s">
        <v>442</v>
      </c>
      <c r="C235" s="786">
        <v>2024</v>
      </c>
      <c r="D235" s="265" t="s">
        <v>0</v>
      </c>
      <c r="E235" s="266">
        <v>12509</v>
      </c>
      <c r="F235" s="808" t="s">
        <v>348</v>
      </c>
      <c r="G235" s="266">
        <f>H235+I235</f>
        <v>12509</v>
      </c>
      <c r="H235" s="266">
        <v>12509</v>
      </c>
      <c r="I235" s="266">
        <v>0</v>
      </c>
      <c r="J235" s="783" t="s">
        <v>441</v>
      </c>
    </row>
    <row r="236" spans="1:10" hidden="1">
      <c r="A236" s="781"/>
      <c r="B236" s="784"/>
      <c r="C236" s="787"/>
      <c r="D236" s="265" t="s">
        <v>1</v>
      </c>
      <c r="E236" s="266"/>
      <c r="F236" s="809"/>
      <c r="G236" s="266">
        <f>H236+I236</f>
        <v>0</v>
      </c>
      <c r="H236" s="266"/>
      <c r="I236" s="266"/>
      <c r="J236" s="784"/>
    </row>
    <row r="237" spans="1:10" hidden="1">
      <c r="A237" s="782"/>
      <c r="B237" s="785"/>
      <c r="C237" s="788"/>
      <c r="D237" s="265" t="s">
        <v>2</v>
      </c>
      <c r="E237" s="266">
        <f>E235+E236</f>
        <v>12509</v>
      </c>
      <c r="F237" s="810"/>
      <c r="G237" s="266">
        <f>G235+G236</f>
        <v>12509</v>
      </c>
      <c r="H237" s="266">
        <f>H235+H236</f>
        <v>12509</v>
      </c>
      <c r="I237" s="266">
        <f>I235+I236</f>
        <v>0</v>
      </c>
      <c r="J237" s="785"/>
    </row>
    <row r="238" spans="1:10" hidden="1">
      <c r="A238" s="780" t="s">
        <v>437</v>
      </c>
      <c r="B238" s="783" t="s">
        <v>443</v>
      </c>
      <c r="C238" s="786">
        <v>2024</v>
      </c>
      <c r="D238" s="265" t="s">
        <v>0</v>
      </c>
      <c r="E238" s="266">
        <v>35000</v>
      </c>
      <c r="F238" s="808" t="s">
        <v>348</v>
      </c>
      <c r="G238" s="266">
        <f>H238+I238</f>
        <v>35000</v>
      </c>
      <c r="H238" s="266">
        <v>0</v>
      </c>
      <c r="I238" s="266">
        <v>35000</v>
      </c>
      <c r="J238" s="783" t="s">
        <v>444</v>
      </c>
    </row>
    <row r="239" spans="1:10" hidden="1">
      <c r="A239" s="781"/>
      <c r="B239" s="784"/>
      <c r="C239" s="787"/>
      <c r="D239" s="265" t="s">
        <v>1</v>
      </c>
      <c r="E239" s="266"/>
      <c r="F239" s="809"/>
      <c r="G239" s="266">
        <f>H239+I239</f>
        <v>0</v>
      </c>
      <c r="H239" s="266"/>
      <c r="I239" s="266"/>
      <c r="J239" s="784"/>
    </row>
    <row r="240" spans="1:10" hidden="1">
      <c r="A240" s="782"/>
      <c r="B240" s="785"/>
      <c r="C240" s="788"/>
      <c r="D240" s="265" t="s">
        <v>2</v>
      </c>
      <c r="E240" s="266">
        <f>E238+E239</f>
        <v>35000</v>
      </c>
      <c r="F240" s="810"/>
      <c r="G240" s="266">
        <f>G238+G239</f>
        <v>35000</v>
      </c>
      <c r="H240" s="266">
        <f>H238+H239</f>
        <v>0</v>
      </c>
      <c r="I240" s="266">
        <f>I238+I239</f>
        <v>35000</v>
      </c>
      <c r="J240" s="785"/>
    </row>
    <row r="241" spans="1:10" hidden="1">
      <c r="A241" s="780" t="s">
        <v>437</v>
      </c>
      <c r="B241" s="783" t="s">
        <v>445</v>
      </c>
      <c r="C241" s="786">
        <v>2024</v>
      </c>
      <c r="D241" s="265" t="s">
        <v>0</v>
      </c>
      <c r="E241" s="266">
        <v>159000</v>
      </c>
      <c r="F241" s="808" t="s">
        <v>348</v>
      </c>
      <c r="G241" s="266">
        <f>H241+I241</f>
        <v>159000</v>
      </c>
      <c r="H241" s="266">
        <v>159000</v>
      </c>
      <c r="I241" s="266">
        <v>0</v>
      </c>
      <c r="J241" s="783" t="s">
        <v>444</v>
      </c>
    </row>
    <row r="242" spans="1:10" hidden="1">
      <c r="A242" s="781"/>
      <c r="B242" s="784"/>
      <c r="C242" s="787"/>
      <c r="D242" s="265" t="s">
        <v>1</v>
      </c>
      <c r="E242" s="266"/>
      <c r="F242" s="809"/>
      <c r="G242" s="266">
        <f>H242+I242</f>
        <v>0</v>
      </c>
      <c r="H242" s="266"/>
      <c r="I242" s="266"/>
      <c r="J242" s="784"/>
    </row>
    <row r="243" spans="1:10" hidden="1">
      <c r="A243" s="782"/>
      <c r="B243" s="785"/>
      <c r="C243" s="788"/>
      <c r="D243" s="265" t="s">
        <v>2</v>
      </c>
      <c r="E243" s="266">
        <f>E241+E242</f>
        <v>159000</v>
      </c>
      <c r="F243" s="810"/>
      <c r="G243" s="266">
        <f>G241+G242</f>
        <v>159000</v>
      </c>
      <c r="H243" s="266">
        <f>H241+H242</f>
        <v>159000</v>
      </c>
      <c r="I243" s="266">
        <f>I241+I242</f>
        <v>0</v>
      </c>
      <c r="J243" s="785"/>
    </row>
    <row r="244" spans="1:10" hidden="1">
      <c r="A244" s="795" t="s">
        <v>330</v>
      </c>
      <c r="B244" s="798" t="s">
        <v>331</v>
      </c>
      <c r="C244" s="777" t="s">
        <v>348</v>
      </c>
      <c r="D244" s="263" t="s">
        <v>0</v>
      </c>
      <c r="E244" s="264">
        <f>E247+E250+E253+E256</f>
        <v>10500000</v>
      </c>
      <c r="F244" s="814" t="s">
        <v>348</v>
      </c>
      <c r="G244" s="264">
        <f t="shared" ref="G244:I245" si="13">G247+G250+G253+G256</f>
        <v>10500000</v>
      </c>
      <c r="H244" s="264">
        <f t="shared" si="13"/>
        <v>10500000</v>
      </c>
      <c r="I244" s="264">
        <f t="shared" si="13"/>
        <v>0</v>
      </c>
      <c r="J244" s="777" t="s">
        <v>348</v>
      </c>
    </row>
    <row r="245" spans="1:10" hidden="1">
      <c r="A245" s="796"/>
      <c r="B245" s="799"/>
      <c r="C245" s="778"/>
      <c r="D245" s="263" t="s">
        <v>1</v>
      </c>
      <c r="E245" s="264">
        <f>E248+E251+E254+E257</f>
        <v>0</v>
      </c>
      <c r="F245" s="815"/>
      <c r="G245" s="264">
        <f t="shared" si="13"/>
        <v>0</v>
      </c>
      <c r="H245" s="264">
        <f t="shared" si="13"/>
        <v>0</v>
      </c>
      <c r="I245" s="264">
        <f t="shared" si="13"/>
        <v>0</v>
      </c>
      <c r="J245" s="778"/>
    </row>
    <row r="246" spans="1:10" hidden="1">
      <c r="A246" s="797"/>
      <c r="B246" s="800"/>
      <c r="C246" s="779"/>
      <c r="D246" s="263" t="s">
        <v>2</v>
      </c>
      <c r="E246" s="264">
        <f>E244+E245</f>
        <v>10500000</v>
      </c>
      <c r="F246" s="816"/>
      <c r="G246" s="264">
        <f>G244+G245</f>
        <v>10500000</v>
      </c>
      <c r="H246" s="264">
        <f>H244+H245</f>
        <v>10500000</v>
      </c>
      <c r="I246" s="264">
        <f>I244+I245</f>
        <v>0</v>
      </c>
      <c r="J246" s="779"/>
    </row>
    <row r="247" spans="1:10" hidden="1">
      <c r="A247" s="780" t="s">
        <v>446</v>
      </c>
      <c r="B247" s="783" t="s">
        <v>447</v>
      </c>
      <c r="C247" s="786">
        <v>2024</v>
      </c>
      <c r="D247" s="265" t="s">
        <v>0</v>
      </c>
      <c r="E247" s="266">
        <v>4700000</v>
      </c>
      <c r="F247" s="808" t="s">
        <v>348</v>
      </c>
      <c r="G247" s="266">
        <f>H247+I247</f>
        <v>4700000</v>
      </c>
      <c r="H247" s="266">
        <v>4700000</v>
      </c>
      <c r="I247" s="266">
        <v>0</v>
      </c>
      <c r="J247" s="783" t="s">
        <v>351</v>
      </c>
    </row>
    <row r="248" spans="1:10" hidden="1">
      <c r="A248" s="781"/>
      <c r="B248" s="784"/>
      <c r="C248" s="787"/>
      <c r="D248" s="265" t="s">
        <v>1</v>
      </c>
      <c r="E248" s="266"/>
      <c r="F248" s="809"/>
      <c r="G248" s="266">
        <f>H248+I248</f>
        <v>0</v>
      </c>
      <c r="H248" s="266"/>
      <c r="I248" s="266"/>
      <c r="J248" s="784"/>
    </row>
    <row r="249" spans="1:10" hidden="1">
      <c r="A249" s="782"/>
      <c r="B249" s="785"/>
      <c r="C249" s="788"/>
      <c r="D249" s="265" t="s">
        <v>2</v>
      </c>
      <c r="E249" s="266">
        <f>E247+E248</f>
        <v>4700000</v>
      </c>
      <c r="F249" s="810"/>
      <c r="G249" s="266">
        <f>G247+G248</f>
        <v>4700000</v>
      </c>
      <c r="H249" s="266">
        <f>H247+H248</f>
        <v>4700000</v>
      </c>
      <c r="I249" s="266">
        <f>I247+I248</f>
        <v>0</v>
      </c>
      <c r="J249" s="785"/>
    </row>
    <row r="250" spans="1:10" hidden="1">
      <c r="A250" s="780" t="s">
        <v>446</v>
      </c>
      <c r="B250" s="783" t="s">
        <v>448</v>
      </c>
      <c r="C250" s="786">
        <v>2024</v>
      </c>
      <c r="D250" s="265" t="s">
        <v>0</v>
      </c>
      <c r="E250" s="266">
        <v>300000</v>
      </c>
      <c r="F250" s="808" t="s">
        <v>348</v>
      </c>
      <c r="G250" s="266">
        <f>H250+I250</f>
        <v>300000</v>
      </c>
      <c r="H250" s="266">
        <v>300000</v>
      </c>
      <c r="I250" s="266">
        <v>0</v>
      </c>
      <c r="J250" s="783" t="s">
        <v>351</v>
      </c>
    </row>
    <row r="251" spans="1:10" hidden="1">
      <c r="A251" s="781"/>
      <c r="B251" s="784"/>
      <c r="C251" s="787"/>
      <c r="D251" s="265" t="s">
        <v>1</v>
      </c>
      <c r="E251" s="266"/>
      <c r="F251" s="809"/>
      <c r="G251" s="266">
        <f>H251+I251</f>
        <v>0</v>
      </c>
      <c r="H251" s="266"/>
      <c r="I251" s="266"/>
      <c r="J251" s="784"/>
    </row>
    <row r="252" spans="1:10" hidden="1">
      <c r="A252" s="782"/>
      <c r="B252" s="785"/>
      <c r="C252" s="788"/>
      <c r="D252" s="265" t="s">
        <v>2</v>
      </c>
      <c r="E252" s="266">
        <f>E250+E251</f>
        <v>300000</v>
      </c>
      <c r="F252" s="810"/>
      <c r="G252" s="266">
        <f>G250+G251</f>
        <v>300000</v>
      </c>
      <c r="H252" s="266">
        <f>H250+H251</f>
        <v>300000</v>
      </c>
      <c r="I252" s="266">
        <f>I250+I251</f>
        <v>0</v>
      </c>
      <c r="J252" s="785"/>
    </row>
    <row r="253" spans="1:10" hidden="1">
      <c r="A253" s="780" t="s">
        <v>446</v>
      </c>
      <c r="B253" s="783" t="s">
        <v>449</v>
      </c>
      <c r="C253" s="786">
        <v>2024</v>
      </c>
      <c r="D253" s="265" t="s">
        <v>0</v>
      </c>
      <c r="E253" s="266">
        <v>1000000</v>
      </c>
      <c r="F253" s="808" t="s">
        <v>348</v>
      </c>
      <c r="G253" s="266">
        <f>H253+I253</f>
        <v>1000000</v>
      </c>
      <c r="H253" s="266">
        <v>1000000</v>
      </c>
      <c r="I253" s="266">
        <v>0</v>
      </c>
      <c r="J253" s="783" t="s">
        <v>351</v>
      </c>
    </row>
    <row r="254" spans="1:10" hidden="1">
      <c r="A254" s="781"/>
      <c r="B254" s="784"/>
      <c r="C254" s="787"/>
      <c r="D254" s="265" t="s">
        <v>1</v>
      </c>
      <c r="E254" s="266"/>
      <c r="F254" s="809"/>
      <c r="G254" s="266">
        <f>H254+I254</f>
        <v>0</v>
      </c>
      <c r="H254" s="266"/>
      <c r="I254" s="266"/>
      <c r="J254" s="784"/>
    </row>
    <row r="255" spans="1:10" hidden="1">
      <c r="A255" s="782"/>
      <c r="B255" s="785"/>
      <c r="C255" s="788"/>
      <c r="D255" s="265" t="s">
        <v>2</v>
      </c>
      <c r="E255" s="266">
        <f>E253+E254</f>
        <v>1000000</v>
      </c>
      <c r="F255" s="810"/>
      <c r="G255" s="266">
        <f>G253+G254</f>
        <v>1000000</v>
      </c>
      <c r="H255" s="266">
        <f>H253+H254</f>
        <v>1000000</v>
      </c>
      <c r="I255" s="266">
        <f>I253+I254</f>
        <v>0</v>
      </c>
      <c r="J255" s="785"/>
    </row>
    <row r="256" spans="1:10" hidden="1">
      <c r="A256" s="780" t="s">
        <v>446</v>
      </c>
      <c r="B256" s="783" t="s">
        <v>450</v>
      </c>
      <c r="C256" s="786">
        <v>2024</v>
      </c>
      <c r="D256" s="265" t="s">
        <v>0</v>
      </c>
      <c r="E256" s="266">
        <v>4500000</v>
      </c>
      <c r="F256" s="808" t="s">
        <v>348</v>
      </c>
      <c r="G256" s="266">
        <f>H256+I256</f>
        <v>4500000</v>
      </c>
      <c r="H256" s="266">
        <v>4500000</v>
      </c>
      <c r="I256" s="266">
        <v>0</v>
      </c>
      <c r="J256" s="783" t="s">
        <v>351</v>
      </c>
    </row>
    <row r="257" spans="1:10" hidden="1">
      <c r="A257" s="781"/>
      <c r="B257" s="784"/>
      <c r="C257" s="787"/>
      <c r="D257" s="265" t="s">
        <v>1</v>
      </c>
      <c r="E257" s="266"/>
      <c r="F257" s="809"/>
      <c r="G257" s="266">
        <f>H257+I257</f>
        <v>0</v>
      </c>
      <c r="H257" s="266"/>
      <c r="I257" s="266"/>
      <c r="J257" s="784"/>
    </row>
    <row r="258" spans="1:10" hidden="1">
      <c r="A258" s="782"/>
      <c r="B258" s="785"/>
      <c r="C258" s="788"/>
      <c r="D258" s="265" t="s">
        <v>2</v>
      </c>
      <c r="E258" s="266">
        <f>E256+E257</f>
        <v>4500000</v>
      </c>
      <c r="F258" s="810"/>
      <c r="G258" s="266">
        <f>G256+G257</f>
        <v>4500000</v>
      </c>
      <c r="H258" s="266">
        <f>H256+H257</f>
        <v>4500000</v>
      </c>
      <c r="I258" s="266">
        <f>I256+I257</f>
        <v>0</v>
      </c>
      <c r="J258" s="785"/>
    </row>
    <row r="259" spans="1:10" ht="5.0999999999999996" customHeight="1">
      <c r="A259" s="268"/>
      <c r="B259" s="269"/>
      <c r="C259" s="265"/>
      <c r="D259" s="265"/>
      <c r="E259" s="266"/>
      <c r="F259" s="270"/>
      <c r="G259" s="266"/>
      <c r="H259" s="266"/>
      <c r="I259" s="266"/>
      <c r="J259" s="271"/>
    </row>
    <row r="260" spans="1:10" ht="15.75">
      <c r="A260" s="789" t="s">
        <v>451</v>
      </c>
      <c r="B260" s="790"/>
      <c r="C260" s="766" t="s">
        <v>348</v>
      </c>
      <c r="D260" s="257" t="s">
        <v>0</v>
      </c>
      <c r="E260" s="272">
        <f>E19+E25+E85+E97+E109+E130+E139+E148+E163+E226+E244+E73+E79</f>
        <v>188881991</v>
      </c>
      <c r="F260" s="811" t="s">
        <v>348</v>
      </c>
      <c r="G260" s="272">
        <f t="shared" ref="G260:I261" si="14">G19+G25+G85+G97+G109+G130+G139+G148+G163+G226+G244+G73+G79</f>
        <v>188881991</v>
      </c>
      <c r="H260" s="272">
        <f t="shared" si="14"/>
        <v>178940972</v>
      </c>
      <c r="I260" s="272">
        <f t="shared" si="14"/>
        <v>9941019</v>
      </c>
      <c r="J260" s="769" t="s">
        <v>348</v>
      </c>
    </row>
    <row r="261" spans="1:10" ht="15.75">
      <c r="A261" s="791"/>
      <c r="B261" s="792"/>
      <c r="C261" s="767"/>
      <c r="D261" s="257" t="s">
        <v>1</v>
      </c>
      <c r="E261" s="272">
        <f>E20+E26+E86+E98+E110+E131+E140+E149+E164+E227+E245+E74+E80</f>
        <v>24604282</v>
      </c>
      <c r="F261" s="812"/>
      <c r="G261" s="272">
        <f t="shared" si="14"/>
        <v>24604282</v>
      </c>
      <c r="H261" s="272">
        <f t="shared" si="14"/>
        <v>24604282</v>
      </c>
      <c r="I261" s="272">
        <f t="shared" si="14"/>
        <v>0</v>
      </c>
      <c r="J261" s="770"/>
    </row>
    <row r="262" spans="1:10" ht="15.75">
      <c r="A262" s="793"/>
      <c r="B262" s="794"/>
      <c r="C262" s="768"/>
      <c r="D262" s="257" t="s">
        <v>2</v>
      </c>
      <c r="E262" s="272">
        <f>E260+E261</f>
        <v>213486273</v>
      </c>
      <c r="F262" s="813"/>
      <c r="G262" s="272">
        <f>G260+G261</f>
        <v>213486273</v>
      </c>
      <c r="H262" s="272">
        <f>H260+H261</f>
        <v>203545254</v>
      </c>
      <c r="I262" s="272">
        <f>I260+I261</f>
        <v>9941019</v>
      </c>
      <c r="J262" s="771"/>
    </row>
    <row r="263" spans="1:10" ht="5.0999999999999996" customHeight="1">
      <c r="A263" s="807"/>
      <c r="B263" s="807"/>
      <c r="C263" s="807"/>
      <c r="D263" s="807"/>
      <c r="E263" s="807"/>
      <c r="F263" s="807"/>
      <c r="G263" s="807"/>
      <c r="H263" s="807"/>
      <c r="I263" s="807"/>
      <c r="J263" s="807"/>
    </row>
    <row r="264" spans="1:10" ht="15.75">
      <c r="A264" s="773" t="s">
        <v>452</v>
      </c>
      <c r="B264" s="774"/>
      <c r="C264" s="774"/>
      <c r="D264" s="774"/>
      <c r="E264" s="774"/>
      <c r="F264" s="774"/>
      <c r="G264" s="774"/>
      <c r="H264" s="774"/>
      <c r="I264" s="774"/>
      <c r="J264" s="775"/>
    </row>
    <row r="265" spans="1:10" ht="5.0999999999999996" customHeight="1">
      <c r="A265" s="268"/>
      <c r="B265" s="269"/>
      <c r="C265" s="265"/>
      <c r="D265" s="265"/>
      <c r="E265" s="266"/>
      <c r="F265" s="270"/>
      <c r="G265" s="266"/>
      <c r="H265" s="266"/>
      <c r="I265" s="266"/>
      <c r="J265" s="271"/>
    </row>
    <row r="266" spans="1:10">
      <c r="A266" s="795" t="s">
        <v>45</v>
      </c>
      <c r="B266" s="801" t="s">
        <v>46</v>
      </c>
      <c r="C266" s="777" t="s">
        <v>348</v>
      </c>
      <c r="D266" s="263" t="s">
        <v>0</v>
      </c>
      <c r="E266" s="264">
        <f t="shared" ref="E266:I267" si="15">E269+E272+E275+E278+E281+E284+E287+E290+E293+E296+E299+E302+E305+E308+E311+E314+E317+E320+E323+E326+E329+E332+E335+E344+E347+E350+E353+E341+E338</f>
        <v>755000055</v>
      </c>
      <c r="F266" s="264">
        <f t="shared" si="15"/>
        <v>41019798</v>
      </c>
      <c r="G266" s="264">
        <f t="shared" si="15"/>
        <v>178958782</v>
      </c>
      <c r="H266" s="264">
        <f t="shared" si="15"/>
        <v>145849569</v>
      </c>
      <c r="I266" s="264">
        <f t="shared" si="15"/>
        <v>33109213</v>
      </c>
      <c r="J266" s="777" t="s">
        <v>348</v>
      </c>
    </row>
    <row r="267" spans="1:10">
      <c r="A267" s="796"/>
      <c r="B267" s="802"/>
      <c r="C267" s="778"/>
      <c r="D267" s="263" t="s">
        <v>1</v>
      </c>
      <c r="E267" s="264">
        <f t="shared" si="15"/>
        <v>12900000</v>
      </c>
      <c r="F267" s="264">
        <f t="shared" si="15"/>
        <v>0</v>
      </c>
      <c r="G267" s="264">
        <f>G270+G273+G276+G279+G282+G285+G288+G291+G294+G297+G300+G303+G306+G309+G312+G315+G318+G321+G324+G327+G330+G333+G336+G345+G348+G351+G354+G342+G339</f>
        <v>12900000</v>
      </c>
      <c r="H267" s="264">
        <f t="shared" si="15"/>
        <v>12900000</v>
      </c>
      <c r="I267" s="264">
        <f t="shared" si="15"/>
        <v>0</v>
      </c>
      <c r="J267" s="778"/>
    </row>
    <row r="268" spans="1:10">
      <c r="A268" s="797"/>
      <c r="B268" s="803"/>
      <c r="C268" s="779"/>
      <c r="D268" s="263" t="s">
        <v>2</v>
      </c>
      <c r="E268" s="264">
        <f>E266+E267</f>
        <v>767900055</v>
      </c>
      <c r="F268" s="264">
        <f>F266+F267</f>
        <v>41019798</v>
      </c>
      <c r="G268" s="264">
        <f>G266+G267</f>
        <v>191858782</v>
      </c>
      <c r="H268" s="264">
        <f>H266+H267</f>
        <v>158749569</v>
      </c>
      <c r="I268" s="264">
        <f>I266+I267</f>
        <v>33109213</v>
      </c>
      <c r="J268" s="779"/>
    </row>
    <row r="269" spans="1:10" hidden="1">
      <c r="A269" s="780" t="s">
        <v>168</v>
      </c>
      <c r="B269" s="783" t="s">
        <v>453</v>
      </c>
      <c r="C269" s="786" t="s">
        <v>454</v>
      </c>
      <c r="D269" s="265" t="s">
        <v>0</v>
      </c>
      <c r="E269" s="266">
        <v>207802038</v>
      </c>
      <c r="F269" s="273">
        <v>3668250</v>
      </c>
      <c r="G269" s="266">
        <f>H269+I269</f>
        <v>6127788</v>
      </c>
      <c r="H269" s="266">
        <v>0</v>
      </c>
      <c r="I269" s="266">
        <v>6127788</v>
      </c>
      <c r="J269" s="783" t="s">
        <v>455</v>
      </c>
    </row>
    <row r="270" spans="1:10" hidden="1">
      <c r="A270" s="781"/>
      <c r="B270" s="784"/>
      <c r="C270" s="787"/>
      <c r="D270" s="265" t="s">
        <v>1</v>
      </c>
      <c r="E270" s="266"/>
      <c r="F270" s="273"/>
      <c r="G270" s="266">
        <f>H270+I270</f>
        <v>0</v>
      </c>
      <c r="H270" s="266"/>
      <c r="I270" s="266"/>
      <c r="J270" s="784"/>
    </row>
    <row r="271" spans="1:10" hidden="1">
      <c r="A271" s="782"/>
      <c r="B271" s="785"/>
      <c r="C271" s="788"/>
      <c r="D271" s="265" t="s">
        <v>2</v>
      </c>
      <c r="E271" s="266">
        <f>E269+E270</f>
        <v>207802038</v>
      </c>
      <c r="F271" s="266">
        <f>F269+F270</f>
        <v>3668250</v>
      </c>
      <c r="G271" s="266">
        <f>G269+G270</f>
        <v>6127788</v>
      </c>
      <c r="H271" s="266">
        <f>H269+H270</f>
        <v>0</v>
      </c>
      <c r="I271" s="266">
        <f>I269+I270</f>
        <v>6127788</v>
      </c>
      <c r="J271" s="785"/>
    </row>
    <row r="272" spans="1:10" hidden="1">
      <c r="A272" s="780" t="s">
        <v>168</v>
      </c>
      <c r="B272" s="783" t="s">
        <v>456</v>
      </c>
      <c r="C272" s="786" t="s">
        <v>457</v>
      </c>
      <c r="D272" s="265" t="s">
        <v>0</v>
      </c>
      <c r="E272" s="266">
        <v>9200000</v>
      </c>
      <c r="F272" s="273">
        <v>0</v>
      </c>
      <c r="G272" s="266">
        <f>H272+I272</f>
        <v>9200000</v>
      </c>
      <c r="H272" s="266">
        <v>9200000</v>
      </c>
      <c r="I272" s="266">
        <v>0</v>
      </c>
      <c r="J272" s="783" t="s">
        <v>455</v>
      </c>
    </row>
    <row r="273" spans="1:10" hidden="1">
      <c r="A273" s="781"/>
      <c r="B273" s="784"/>
      <c r="C273" s="787"/>
      <c r="D273" s="265" t="s">
        <v>1</v>
      </c>
      <c r="E273" s="266"/>
      <c r="F273" s="273"/>
      <c r="G273" s="266">
        <f>H273+I273</f>
        <v>0</v>
      </c>
      <c r="H273" s="266"/>
      <c r="I273" s="266"/>
      <c r="J273" s="784"/>
    </row>
    <row r="274" spans="1:10" hidden="1">
      <c r="A274" s="782"/>
      <c r="B274" s="785"/>
      <c r="C274" s="788"/>
      <c r="D274" s="265" t="s">
        <v>2</v>
      </c>
      <c r="E274" s="266">
        <f>E272+E273</f>
        <v>9200000</v>
      </c>
      <c r="F274" s="266">
        <f>F272+F273</f>
        <v>0</v>
      </c>
      <c r="G274" s="266">
        <f>G272+G273</f>
        <v>9200000</v>
      </c>
      <c r="H274" s="266">
        <f>H272+H273</f>
        <v>9200000</v>
      </c>
      <c r="I274" s="266">
        <f>I272+I273</f>
        <v>0</v>
      </c>
      <c r="J274" s="785"/>
    </row>
    <row r="275" spans="1:10" hidden="1">
      <c r="A275" s="780" t="s">
        <v>168</v>
      </c>
      <c r="B275" s="783" t="s">
        <v>458</v>
      </c>
      <c r="C275" s="786" t="s">
        <v>459</v>
      </c>
      <c r="D275" s="265" t="s">
        <v>0</v>
      </c>
      <c r="E275" s="266">
        <v>57718038</v>
      </c>
      <c r="F275" s="273">
        <v>71402</v>
      </c>
      <c r="G275" s="266">
        <f>H275+I275</f>
        <v>41238836</v>
      </c>
      <c r="H275" s="266">
        <v>28413836</v>
      </c>
      <c r="I275" s="266">
        <v>12825000</v>
      </c>
      <c r="J275" s="783" t="s">
        <v>455</v>
      </c>
    </row>
    <row r="276" spans="1:10" hidden="1">
      <c r="A276" s="781"/>
      <c r="B276" s="784"/>
      <c r="C276" s="787"/>
      <c r="D276" s="265" t="s">
        <v>1</v>
      </c>
      <c r="E276" s="266"/>
      <c r="F276" s="273"/>
      <c r="G276" s="266">
        <f>H276+I276</f>
        <v>0</v>
      </c>
      <c r="H276" s="266"/>
      <c r="I276" s="266"/>
      <c r="J276" s="784"/>
    </row>
    <row r="277" spans="1:10" hidden="1">
      <c r="A277" s="782"/>
      <c r="B277" s="785"/>
      <c r="C277" s="788"/>
      <c r="D277" s="265" t="s">
        <v>2</v>
      </c>
      <c r="E277" s="266">
        <f>E275+E276</f>
        <v>57718038</v>
      </c>
      <c r="F277" s="266">
        <f>F275+F276</f>
        <v>71402</v>
      </c>
      <c r="G277" s="266">
        <f>G275+G276</f>
        <v>41238836</v>
      </c>
      <c r="H277" s="266">
        <f>H275+H276</f>
        <v>28413836</v>
      </c>
      <c r="I277" s="266">
        <f>I275+I276</f>
        <v>12825000</v>
      </c>
      <c r="J277" s="785"/>
    </row>
    <row r="278" spans="1:10" hidden="1">
      <c r="A278" s="780" t="s">
        <v>168</v>
      </c>
      <c r="B278" s="783" t="s">
        <v>460</v>
      </c>
      <c r="C278" s="786" t="s">
        <v>461</v>
      </c>
      <c r="D278" s="265" t="s">
        <v>0</v>
      </c>
      <c r="E278" s="266">
        <v>37000000</v>
      </c>
      <c r="F278" s="273">
        <v>2500000</v>
      </c>
      <c r="G278" s="266">
        <f>H278+I278</f>
        <v>34500000</v>
      </c>
      <c r="H278" s="266">
        <v>34500000</v>
      </c>
      <c r="I278" s="266">
        <v>0</v>
      </c>
      <c r="J278" s="783" t="s">
        <v>455</v>
      </c>
    </row>
    <row r="279" spans="1:10" hidden="1">
      <c r="A279" s="781"/>
      <c r="B279" s="784"/>
      <c r="C279" s="787"/>
      <c r="D279" s="265" t="s">
        <v>1</v>
      </c>
      <c r="E279" s="266"/>
      <c r="F279" s="273"/>
      <c r="G279" s="266">
        <f>H279+I279</f>
        <v>0</v>
      </c>
      <c r="H279" s="266"/>
      <c r="I279" s="266"/>
      <c r="J279" s="784"/>
    </row>
    <row r="280" spans="1:10" hidden="1">
      <c r="A280" s="782"/>
      <c r="B280" s="785"/>
      <c r="C280" s="788"/>
      <c r="D280" s="265" t="s">
        <v>2</v>
      </c>
      <c r="E280" s="266">
        <f>E278+E279</f>
        <v>37000000</v>
      </c>
      <c r="F280" s="266">
        <f>F278+F279</f>
        <v>2500000</v>
      </c>
      <c r="G280" s="266">
        <f>G278+G279</f>
        <v>34500000</v>
      </c>
      <c r="H280" s="266">
        <f>H278+H279</f>
        <v>34500000</v>
      </c>
      <c r="I280" s="266">
        <f>I278+I279</f>
        <v>0</v>
      </c>
      <c r="J280" s="785"/>
    </row>
    <row r="281" spans="1:10" hidden="1">
      <c r="A281" s="780" t="s">
        <v>168</v>
      </c>
      <c r="B281" s="783" t="s">
        <v>462</v>
      </c>
      <c r="C281" s="786" t="s">
        <v>463</v>
      </c>
      <c r="D281" s="265" t="s">
        <v>0</v>
      </c>
      <c r="E281" s="266">
        <v>9943765</v>
      </c>
      <c r="F281" s="273">
        <v>4843765</v>
      </c>
      <c r="G281" s="266">
        <f>H281+I281</f>
        <v>5100000</v>
      </c>
      <c r="H281" s="266">
        <v>5100000</v>
      </c>
      <c r="I281" s="266">
        <v>0</v>
      </c>
      <c r="J281" s="783" t="s">
        <v>455</v>
      </c>
    </row>
    <row r="282" spans="1:10" hidden="1">
      <c r="A282" s="781"/>
      <c r="B282" s="784"/>
      <c r="C282" s="787"/>
      <c r="D282" s="265" t="s">
        <v>1</v>
      </c>
      <c r="E282" s="266"/>
      <c r="F282" s="273"/>
      <c r="G282" s="266">
        <f>H282+I282</f>
        <v>0</v>
      </c>
      <c r="H282" s="266"/>
      <c r="I282" s="266"/>
      <c r="J282" s="784"/>
    </row>
    <row r="283" spans="1:10" hidden="1">
      <c r="A283" s="782"/>
      <c r="B283" s="785"/>
      <c r="C283" s="788"/>
      <c r="D283" s="265" t="s">
        <v>2</v>
      </c>
      <c r="E283" s="266">
        <f>E281+E282</f>
        <v>9943765</v>
      </c>
      <c r="F283" s="266">
        <f>F281+F282</f>
        <v>4843765</v>
      </c>
      <c r="G283" s="266">
        <f>G281+G282</f>
        <v>5100000</v>
      </c>
      <c r="H283" s="266">
        <f>H281+H282</f>
        <v>5100000</v>
      </c>
      <c r="I283" s="266">
        <f>I281+I282</f>
        <v>0</v>
      </c>
      <c r="J283" s="785"/>
    </row>
    <row r="284" spans="1:10" hidden="1">
      <c r="A284" s="780" t="s">
        <v>168</v>
      </c>
      <c r="B284" s="783" t="s">
        <v>464</v>
      </c>
      <c r="C284" s="786" t="s">
        <v>465</v>
      </c>
      <c r="D284" s="265" t="s">
        <v>0</v>
      </c>
      <c r="E284" s="266">
        <v>16400000</v>
      </c>
      <c r="F284" s="273">
        <f>500000+13900000</f>
        <v>14400000</v>
      </c>
      <c r="G284" s="266">
        <f>H284+I284</f>
        <v>2000000</v>
      </c>
      <c r="H284" s="266">
        <v>2000000</v>
      </c>
      <c r="I284" s="266">
        <v>0</v>
      </c>
      <c r="J284" s="783" t="s">
        <v>455</v>
      </c>
    </row>
    <row r="285" spans="1:10" hidden="1">
      <c r="A285" s="781"/>
      <c r="B285" s="784"/>
      <c r="C285" s="787"/>
      <c r="D285" s="265" t="s">
        <v>1</v>
      </c>
      <c r="E285" s="266"/>
      <c r="F285" s="273"/>
      <c r="G285" s="266">
        <f>H285+I285</f>
        <v>0</v>
      </c>
      <c r="H285" s="266"/>
      <c r="I285" s="266"/>
      <c r="J285" s="784"/>
    </row>
    <row r="286" spans="1:10" hidden="1">
      <c r="A286" s="782"/>
      <c r="B286" s="785"/>
      <c r="C286" s="788"/>
      <c r="D286" s="265" t="s">
        <v>2</v>
      </c>
      <c r="E286" s="266">
        <f>E284+E285</f>
        <v>16400000</v>
      </c>
      <c r="F286" s="266">
        <f>F284+F285</f>
        <v>14400000</v>
      </c>
      <c r="G286" s="266">
        <f>G284+G285</f>
        <v>2000000</v>
      </c>
      <c r="H286" s="266">
        <f>H284+H285</f>
        <v>2000000</v>
      </c>
      <c r="I286" s="266">
        <f>I284+I285</f>
        <v>0</v>
      </c>
      <c r="J286" s="785"/>
    </row>
    <row r="287" spans="1:10" hidden="1">
      <c r="A287" s="780" t="s">
        <v>168</v>
      </c>
      <c r="B287" s="783" t="s">
        <v>466</v>
      </c>
      <c r="C287" s="786" t="s">
        <v>467</v>
      </c>
      <c r="D287" s="265" t="s">
        <v>0</v>
      </c>
      <c r="E287" s="266">
        <v>2540000</v>
      </c>
      <c r="F287" s="273">
        <v>0</v>
      </c>
      <c r="G287" s="266">
        <f>H287+I287</f>
        <v>1940000</v>
      </c>
      <c r="H287" s="266">
        <v>1940000</v>
      </c>
      <c r="I287" s="266">
        <v>0</v>
      </c>
      <c r="J287" s="783" t="s">
        <v>455</v>
      </c>
    </row>
    <row r="288" spans="1:10" hidden="1">
      <c r="A288" s="781"/>
      <c r="B288" s="784"/>
      <c r="C288" s="787"/>
      <c r="D288" s="265" t="s">
        <v>1</v>
      </c>
      <c r="E288" s="266"/>
      <c r="F288" s="273"/>
      <c r="G288" s="266">
        <f>H288+I288</f>
        <v>0</v>
      </c>
      <c r="H288" s="266"/>
      <c r="I288" s="266"/>
      <c r="J288" s="784"/>
    </row>
    <row r="289" spans="1:10" hidden="1">
      <c r="A289" s="782"/>
      <c r="B289" s="785"/>
      <c r="C289" s="788"/>
      <c r="D289" s="265" t="s">
        <v>2</v>
      </c>
      <c r="E289" s="266">
        <f>E287+E288</f>
        <v>2540000</v>
      </c>
      <c r="F289" s="266">
        <f>F287+F288</f>
        <v>0</v>
      </c>
      <c r="G289" s="266">
        <f>G287+G288</f>
        <v>1940000</v>
      </c>
      <c r="H289" s="266">
        <f>H287+H288</f>
        <v>1940000</v>
      </c>
      <c r="I289" s="266">
        <f>I287+I288</f>
        <v>0</v>
      </c>
      <c r="J289" s="785"/>
    </row>
    <row r="290" spans="1:10">
      <c r="A290" s="780" t="s">
        <v>168</v>
      </c>
      <c r="B290" s="783" t="s">
        <v>468</v>
      </c>
      <c r="C290" s="786" t="s">
        <v>465</v>
      </c>
      <c r="D290" s="265" t="s">
        <v>0</v>
      </c>
      <c r="E290" s="266">
        <v>1000000</v>
      </c>
      <c r="F290" s="273">
        <f>18450+174065</f>
        <v>192515</v>
      </c>
      <c r="G290" s="266">
        <f>H290+I290</f>
        <v>807485</v>
      </c>
      <c r="H290" s="266">
        <v>0</v>
      </c>
      <c r="I290" s="266">
        <v>807485</v>
      </c>
      <c r="J290" s="783" t="s">
        <v>455</v>
      </c>
    </row>
    <row r="291" spans="1:10">
      <c r="A291" s="781"/>
      <c r="B291" s="784"/>
      <c r="C291" s="787"/>
      <c r="D291" s="265" t="s">
        <v>1</v>
      </c>
      <c r="E291" s="266">
        <v>12900000</v>
      </c>
      <c r="F291" s="273"/>
      <c r="G291" s="266">
        <f>H291+I291</f>
        <v>12900000</v>
      </c>
      <c r="H291" s="266">
        <v>12900000</v>
      </c>
      <c r="I291" s="266"/>
      <c r="J291" s="784"/>
    </row>
    <row r="292" spans="1:10">
      <c r="A292" s="782"/>
      <c r="B292" s="785"/>
      <c r="C292" s="788"/>
      <c r="D292" s="265" t="s">
        <v>2</v>
      </c>
      <c r="E292" s="266">
        <f>E290+E291</f>
        <v>13900000</v>
      </c>
      <c r="F292" s="266">
        <f>F290+F291</f>
        <v>192515</v>
      </c>
      <c r="G292" s="266">
        <f>G290+G291</f>
        <v>13707485</v>
      </c>
      <c r="H292" s="266">
        <f>H290+H291</f>
        <v>12900000</v>
      </c>
      <c r="I292" s="266">
        <f>I290+I291</f>
        <v>807485</v>
      </c>
      <c r="J292" s="785"/>
    </row>
    <row r="293" spans="1:10" hidden="1">
      <c r="A293" s="780" t="s">
        <v>168</v>
      </c>
      <c r="B293" s="783" t="s">
        <v>469</v>
      </c>
      <c r="C293" s="786" t="s">
        <v>463</v>
      </c>
      <c r="D293" s="265" t="s">
        <v>0</v>
      </c>
      <c r="E293" s="266">
        <v>3250000</v>
      </c>
      <c r="F293" s="273">
        <v>0</v>
      </c>
      <c r="G293" s="266">
        <f>H293+I293</f>
        <v>3250000</v>
      </c>
      <c r="H293" s="266">
        <v>3250000</v>
      </c>
      <c r="I293" s="266">
        <v>0</v>
      </c>
      <c r="J293" s="783" t="s">
        <v>455</v>
      </c>
    </row>
    <row r="294" spans="1:10" hidden="1">
      <c r="A294" s="781"/>
      <c r="B294" s="784"/>
      <c r="C294" s="787"/>
      <c r="D294" s="265" t="s">
        <v>1</v>
      </c>
      <c r="E294" s="266"/>
      <c r="F294" s="273"/>
      <c r="G294" s="266">
        <f>H294+I294</f>
        <v>0</v>
      </c>
      <c r="H294" s="266"/>
      <c r="I294" s="266"/>
      <c r="J294" s="784"/>
    </row>
    <row r="295" spans="1:10" hidden="1">
      <c r="A295" s="782"/>
      <c r="B295" s="785"/>
      <c r="C295" s="788"/>
      <c r="D295" s="265" t="s">
        <v>2</v>
      </c>
      <c r="E295" s="266">
        <f>E293+E294</f>
        <v>3250000</v>
      </c>
      <c r="F295" s="266">
        <f>F293+F294</f>
        <v>0</v>
      </c>
      <c r="G295" s="266">
        <f>G293+G294</f>
        <v>3250000</v>
      </c>
      <c r="H295" s="266">
        <f>H293+H294</f>
        <v>3250000</v>
      </c>
      <c r="I295" s="266">
        <f>I293+I294</f>
        <v>0</v>
      </c>
      <c r="J295" s="785"/>
    </row>
    <row r="296" spans="1:10" hidden="1">
      <c r="A296" s="780" t="s">
        <v>168</v>
      </c>
      <c r="B296" s="783" t="s">
        <v>470</v>
      </c>
      <c r="C296" s="786" t="s">
        <v>465</v>
      </c>
      <c r="D296" s="265" t="s">
        <v>0</v>
      </c>
      <c r="E296" s="266">
        <v>11538750</v>
      </c>
      <c r="F296" s="273">
        <v>0</v>
      </c>
      <c r="G296" s="266">
        <f>H296+I296</f>
        <v>11538750</v>
      </c>
      <c r="H296" s="266">
        <v>8720000</v>
      </c>
      <c r="I296" s="266">
        <v>2818750</v>
      </c>
      <c r="J296" s="783" t="s">
        <v>455</v>
      </c>
    </row>
    <row r="297" spans="1:10" hidden="1">
      <c r="A297" s="781"/>
      <c r="B297" s="784"/>
      <c r="C297" s="787"/>
      <c r="D297" s="265" t="s">
        <v>1</v>
      </c>
      <c r="E297" s="266"/>
      <c r="F297" s="273"/>
      <c r="G297" s="266">
        <f>H297+I297</f>
        <v>0</v>
      </c>
      <c r="H297" s="266"/>
      <c r="I297" s="266"/>
      <c r="J297" s="784"/>
    </row>
    <row r="298" spans="1:10" hidden="1">
      <c r="A298" s="782"/>
      <c r="B298" s="785"/>
      <c r="C298" s="788"/>
      <c r="D298" s="265" t="s">
        <v>2</v>
      </c>
      <c r="E298" s="266">
        <f>E296+E297</f>
        <v>11538750</v>
      </c>
      <c r="F298" s="266">
        <f>F296+F297</f>
        <v>0</v>
      </c>
      <c r="G298" s="266">
        <f>G296+G297</f>
        <v>11538750</v>
      </c>
      <c r="H298" s="266">
        <f>H296+H297</f>
        <v>8720000</v>
      </c>
      <c r="I298" s="266">
        <f>I296+I297</f>
        <v>2818750</v>
      </c>
      <c r="J298" s="785"/>
    </row>
    <row r="299" spans="1:10" hidden="1">
      <c r="A299" s="780" t="s">
        <v>168</v>
      </c>
      <c r="B299" s="783" t="s">
        <v>471</v>
      </c>
      <c r="C299" s="786" t="s">
        <v>472</v>
      </c>
      <c r="D299" s="265" t="s">
        <v>0</v>
      </c>
      <c r="E299" s="266">
        <v>30000000</v>
      </c>
      <c r="F299" s="273">
        <v>0</v>
      </c>
      <c r="G299" s="266">
        <f>H299+I299</f>
        <v>15000000</v>
      </c>
      <c r="H299" s="266">
        <v>7500000</v>
      </c>
      <c r="I299" s="266">
        <v>7500000</v>
      </c>
      <c r="J299" s="783" t="s">
        <v>455</v>
      </c>
    </row>
    <row r="300" spans="1:10" hidden="1">
      <c r="A300" s="781"/>
      <c r="B300" s="784"/>
      <c r="C300" s="787"/>
      <c r="D300" s="265" t="s">
        <v>1</v>
      </c>
      <c r="E300" s="266"/>
      <c r="F300" s="273"/>
      <c r="G300" s="266">
        <f>H300+I300</f>
        <v>0</v>
      </c>
      <c r="H300" s="266"/>
      <c r="I300" s="266"/>
      <c r="J300" s="784"/>
    </row>
    <row r="301" spans="1:10" hidden="1">
      <c r="A301" s="782"/>
      <c r="B301" s="785"/>
      <c r="C301" s="788"/>
      <c r="D301" s="265" t="s">
        <v>2</v>
      </c>
      <c r="E301" s="266">
        <f>E299+E300</f>
        <v>30000000</v>
      </c>
      <c r="F301" s="266">
        <f>F299+F300</f>
        <v>0</v>
      </c>
      <c r="G301" s="266">
        <f>G299+G300</f>
        <v>15000000</v>
      </c>
      <c r="H301" s="266">
        <f>H299+H300</f>
        <v>7500000</v>
      </c>
      <c r="I301" s="266">
        <f>I299+I300</f>
        <v>7500000</v>
      </c>
      <c r="J301" s="785"/>
    </row>
    <row r="302" spans="1:10" hidden="1">
      <c r="A302" s="780" t="s">
        <v>168</v>
      </c>
      <c r="B302" s="783" t="s">
        <v>473</v>
      </c>
      <c r="C302" s="786" t="s">
        <v>463</v>
      </c>
      <c r="D302" s="265" t="s">
        <v>0</v>
      </c>
      <c r="E302" s="266">
        <v>1500000</v>
      </c>
      <c r="F302" s="273">
        <v>0</v>
      </c>
      <c r="G302" s="266">
        <f>H302+I302</f>
        <v>1500000</v>
      </c>
      <c r="H302" s="266">
        <v>1500000</v>
      </c>
      <c r="I302" s="266">
        <v>0</v>
      </c>
      <c r="J302" s="783" t="s">
        <v>455</v>
      </c>
    </row>
    <row r="303" spans="1:10" hidden="1">
      <c r="A303" s="781"/>
      <c r="B303" s="784"/>
      <c r="C303" s="787"/>
      <c r="D303" s="265" t="s">
        <v>1</v>
      </c>
      <c r="E303" s="266"/>
      <c r="F303" s="273"/>
      <c r="G303" s="266">
        <f>H303+I303</f>
        <v>0</v>
      </c>
      <c r="H303" s="266"/>
      <c r="I303" s="266"/>
      <c r="J303" s="784"/>
    </row>
    <row r="304" spans="1:10" hidden="1">
      <c r="A304" s="782"/>
      <c r="B304" s="785"/>
      <c r="C304" s="788"/>
      <c r="D304" s="265" t="s">
        <v>2</v>
      </c>
      <c r="E304" s="266">
        <f>E302+E303</f>
        <v>1500000</v>
      </c>
      <c r="F304" s="266">
        <f>F302+F303</f>
        <v>0</v>
      </c>
      <c r="G304" s="266">
        <f>G302+G303</f>
        <v>1500000</v>
      </c>
      <c r="H304" s="266">
        <f>H302+H303</f>
        <v>1500000</v>
      </c>
      <c r="I304" s="266">
        <f>I302+I303</f>
        <v>0</v>
      </c>
      <c r="J304" s="785"/>
    </row>
    <row r="305" spans="1:10" hidden="1">
      <c r="A305" s="780" t="s">
        <v>168</v>
      </c>
      <c r="B305" s="783" t="s">
        <v>474</v>
      </c>
      <c r="C305" s="786" t="s">
        <v>465</v>
      </c>
      <c r="D305" s="265" t="s">
        <v>0</v>
      </c>
      <c r="E305" s="266">
        <v>5038588</v>
      </c>
      <c r="F305" s="273">
        <f>294142+1136868+3107578</f>
        <v>4538588</v>
      </c>
      <c r="G305" s="266">
        <f>H305+I305</f>
        <v>500000</v>
      </c>
      <c r="H305" s="266">
        <v>500000</v>
      </c>
      <c r="I305" s="266">
        <v>0</v>
      </c>
      <c r="J305" s="783" t="s">
        <v>455</v>
      </c>
    </row>
    <row r="306" spans="1:10" hidden="1">
      <c r="A306" s="781"/>
      <c r="B306" s="784"/>
      <c r="C306" s="787"/>
      <c r="D306" s="265" t="s">
        <v>1</v>
      </c>
      <c r="E306" s="266"/>
      <c r="F306" s="273"/>
      <c r="G306" s="266">
        <f>H306+I306</f>
        <v>0</v>
      </c>
      <c r="H306" s="266"/>
      <c r="I306" s="266"/>
      <c r="J306" s="784"/>
    </row>
    <row r="307" spans="1:10" hidden="1">
      <c r="A307" s="782"/>
      <c r="B307" s="785"/>
      <c r="C307" s="788"/>
      <c r="D307" s="265" t="s">
        <v>2</v>
      </c>
      <c r="E307" s="266">
        <f>E305+E306</f>
        <v>5038588</v>
      </c>
      <c r="F307" s="266">
        <f>F305+F306</f>
        <v>4538588</v>
      </c>
      <c r="G307" s="266">
        <f>G305+G306</f>
        <v>500000</v>
      </c>
      <c r="H307" s="266">
        <f>H305+H306</f>
        <v>500000</v>
      </c>
      <c r="I307" s="266">
        <f>I305+I306</f>
        <v>0</v>
      </c>
      <c r="J307" s="785"/>
    </row>
    <row r="308" spans="1:10" hidden="1">
      <c r="A308" s="780" t="s">
        <v>168</v>
      </c>
      <c r="B308" s="783" t="s">
        <v>475</v>
      </c>
      <c r="C308" s="786" t="s">
        <v>472</v>
      </c>
      <c r="D308" s="265" t="s">
        <v>0</v>
      </c>
      <c r="E308" s="266">
        <v>500000</v>
      </c>
      <c r="F308" s="273">
        <v>0</v>
      </c>
      <c r="G308" s="266">
        <f>H308+I308</f>
        <v>250000</v>
      </c>
      <c r="H308" s="266">
        <v>250000</v>
      </c>
      <c r="I308" s="266">
        <v>0</v>
      </c>
      <c r="J308" s="783" t="s">
        <v>455</v>
      </c>
    </row>
    <row r="309" spans="1:10" hidden="1">
      <c r="A309" s="781"/>
      <c r="B309" s="784"/>
      <c r="C309" s="787"/>
      <c r="D309" s="265" t="s">
        <v>1</v>
      </c>
      <c r="E309" s="266"/>
      <c r="F309" s="273"/>
      <c r="G309" s="266">
        <f>H309+I309</f>
        <v>0</v>
      </c>
      <c r="H309" s="266"/>
      <c r="I309" s="266"/>
      <c r="J309" s="784"/>
    </row>
    <row r="310" spans="1:10" hidden="1">
      <c r="A310" s="782"/>
      <c r="B310" s="785"/>
      <c r="C310" s="788"/>
      <c r="D310" s="265" t="s">
        <v>2</v>
      </c>
      <c r="E310" s="266">
        <f>E308+E309</f>
        <v>500000</v>
      </c>
      <c r="F310" s="266">
        <f>F308+F309</f>
        <v>0</v>
      </c>
      <c r="G310" s="266">
        <f>G308+G309</f>
        <v>250000</v>
      </c>
      <c r="H310" s="266">
        <f>H308+H309</f>
        <v>250000</v>
      </c>
      <c r="I310" s="266">
        <f>I308+I309</f>
        <v>0</v>
      </c>
      <c r="J310" s="785"/>
    </row>
    <row r="311" spans="1:10" hidden="1">
      <c r="A311" s="780" t="s">
        <v>168</v>
      </c>
      <c r="B311" s="783" t="s">
        <v>476</v>
      </c>
      <c r="C311" s="786" t="s">
        <v>477</v>
      </c>
      <c r="D311" s="265" t="s">
        <v>0</v>
      </c>
      <c r="E311" s="266">
        <v>7200000</v>
      </c>
      <c r="F311" s="273">
        <v>0</v>
      </c>
      <c r="G311" s="266">
        <f>H311+I311</f>
        <v>2600000</v>
      </c>
      <c r="H311" s="266">
        <v>2600000</v>
      </c>
      <c r="I311" s="266">
        <v>0</v>
      </c>
      <c r="J311" s="783" t="s">
        <v>455</v>
      </c>
    </row>
    <row r="312" spans="1:10" hidden="1">
      <c r="A312" s="781"/>
      <c r="B312" s="784"/>
      <c r="C312" s="787"/>
      <c r="D312" s="265" t="s">
        <v>1</v>
      </c>
      <c r="E312" s="266"/>
      <c r="F312" s="273"/>
      <c r="G312" s="266">
        <f>H312+I312</f>
        <v>0</v>
      </c>
      <c r="H312" s="266"/>
      <c r="I312" s="266"/>
      <c r="J312" s="784"/>
    </row>
    <row r="313" spans="1:10" hidden="1">
      <c r="A313" s="782"/>
      <c r="B313" s="785"/>
      <c r="C313" s="788"/>
      <c r="D313" s="265" t="s">
        <v>2</v>
      </c>
      <c r="E313" s="266">
        <f>E311+E312</f>
        <v>7200000</v>
      </c>
      <c r="F313" s="266">
        <f>F311+F312</f>
        <v>0</v>
      </c>
      <c r="G313" s="266">
        <f>G311+G312</f>
        <v>2600000</v>
      </c>
      <c r="H313" s="266">
        <f>H311+H312</f>
        <v>2600000</v>
      </c>
      <c r="I313" s="266">
        <f>I311+I312</f>
        <v>0</v>
      </c>
      <c r="J313" s="785"/>
    </row>
    <row r="314" spans="1:10" hidden="1">
      <c r="A314" s="780" t="s">
        <v>168</v>
      </c>
      <c r="B314" s="783" t="s">
        <v>478</v>
      </c>
      <c r="C314" s="786" t="s">
        <v>479</v>
      </c>
      <c r="D314" s="265" t="s">
        <v>0</v>
      </c>
      <c r="E314" s="266">
        <v>5128928</v>
      </c>
      <c r="F314" s="273">
        <v>278534</v>
      </c>
      <c r="G314" s="266">
        <f>H314+I314</f>
        <v>3807050</v>
      </c>
      <c r="H314" s="266">
        <v>3082170</v>
      </c>
      <c r="I314" s="266">
        <v>724880</v>
      </c>
      <c r="J314" s="783" t="s">
        <v>455</v>
      </c>
    </row>
    <row r="315" spans="1:10" hidden="1">
      <c r="A315" s="781"/>
      <c r="B315" s="784"/>
      <c r="C315" s="787"/>
      <c r="D315" s="265" t="s">
        <v>1</v>
      </c>
      <c r="E315" s="266"/>
      <c r="F315" s="273"/>
      <c r="G315" s="266">
        <f>H315+I315</f>
        <v>0</v>
      </c>
      <c r="H315" s="266"/>
      <c r="I315" s="266"/>
      <c r="J315" s="784"/>
    </row>
    <row r="316" spans="1:10" hidden="1">
      <c r="A316" s="782"/>
      <c r="B316" s="785"/>
      <c r="C316" s="788"/>
      <c r="D316" s="265" t="s">
        <v>2</v>
      </c>
      <c r="E316" s="266">
        <f>E314+E315</f>
        <v>5128928</v>
      </c>
      <c r="F316" s="266">
        <f>F314+F315</f>
        <v>278534</v>
      </c>
      <c r="G316" s="266">
        <f>G314+G315</f>
        <v>3807050</v>
      </c>
      <c r="H316" s="266">
        <f>H314+H315</f>
        <v>3082170</v>
      </c>
      <c r="I316" s="266">
        <f>I314+I315</f>
        <v>724880</v>
      </c>
      <c r="J316" s="785"/>
    </row>
    <row r="317" spans="1:10" hidden="1">
      <c r="A317" s="780" t="s">
        <v>168</v>
      </c>
      <c r="B317" s="783" t="s">
        <v>480</v>
      </c>
      <c r="C317" s="786" t="s">
        <v>463</v>
      </c>
      <c r="D317" s="265" t="s">
        <v>0</v>
      </c>
      <c r="E317" s="266">
        <v>553483</v>
      </c>
      <c r="F317" s="273">
        <f>24600+49200</f>
        <v>73800</v>
      </c>
      <c r="G317" s="266">
        <f>H317+I317</f>
        <v>479683</v>
      </c>
      <c r="H317" s="266">
        <v>479683</v>
      </c>
      <c r="I317" s="266">
        <v>0</v>
      </c>
      <c r="J317" s="783" t="s">
        <v>455</v>
      </c>
    </row>
    <row r="318" spans="1:10" hidden="1">
      <c r="A318" s="781"/>
      <c r="B318" s="784"/>
      <c r="C318" s="787"/>
      <c r="D318" s="265" t="s">
        <v>1</v>
      </c>
      <c r="E318" s="266"/>
      <c r="F318" s="273"/>
      <c r="G318" s="266">
        <f>H318+I318</f>
        <v>0</v>
      </c>
      <c r="H318" s="266"/>
      <c r="I318" s="266"/>
      <c r="J318" s="784"/>
    </row>
    <row r="319" spans="1:10" hidden="1">
      <c r="A319" s="782"/>
      <c r="B319" s="785"/>
      <c r="C319" s="788"/>
      <c r="D319" s="265" t="s">
        <v>2</v>
      </c>
      <c r="E319" s="266">
        <f>E317+E318</f>
        <v>553483</v>
      </c>
      <c r="F319" s="266">
        <f>F317+F318</f>
        <v>73800</v>
      </c>
      <c r="G319" s="266">
        <f>G317+G318</f>
        <v>479683</v>
      </c>
      <c r="H319" s="266">
        <f>H317+H318</f>
        <v>479683</v>
      </c>
      <c r="I319" s="266">
        <f>I317+I318</f>
        <v>0</v>
      </c>
      <c r="J319" s="785"/>
    </row>
    <row r="320" spans="1:10" hidden="1">
      <c r="A320" s="780" t="s">
        <v>168</v>
      </c>
      <c r="B320" s="783" t="s">
        <v>481</v>
      </c>
      <c r="C320" s="786" t="s">
        <v>482</v>
      </c>
      <c r="D320" s="265" t="s">
        <v>0</v>
      </c>
      <c r="E320" s="266">
        <v>100710940</v>
      </c>
      <c r="F320" s="273">
        <v>289051</v>
      </c>
      <c r="G320" s="266">
        <f>H320+I320</f>
        <v>421889</v>
      </c>
      <c r="H320" s="266">
        <v>105472</v>
      </c>
      <c r="I320" s="266">
        <v>316417</v>
      </c>
      <c r="J320" s="783" t="s">
        <v>455</v>
      </c>
    </row>
    <row r="321" spans="1:10" hidden="1">
      <c r="A321" s="781"/>
      <c r="B321" s="784"/>
      <c r="C321" s="787"/>
      <c r="D321" s="265" t="s">
        <v>1</v>
      </c>
      <c r="E321" s="266"/>
      <c r="F321" s="273"/>
      <c r="G321" s="266">
        <f>H321+I321</f>
        <v>0</v>
      </c>
      <c r="H321" s="266"/>
      <c r="I321" s="266"/>
      <c r="J321" s="784"/>
    </row>
    <row r="322" spans="1:10" hidden="1">
      <c r="A322" s="782"/>
      <c r="B322" s="785"/>
      <c r="C322" s="788"/>
      <c r="D322" s="265" t="s">
        <v>2</v>
      </c>
      <c r="E322" s="266">
        <f>E320+E321</f>
        <v>100710940</v>
      </c>
      <c r="F322" s="266">
        <f>F320+F321</f>
        <v>289051</v>
      </c>
      <c r="G322" s="266">
        <f>G320+G321</f>
        <v>421889</v>
      </c>
      <c r="H322" s="266">
        <f>H320+H321</f>
        <v>105472</v>
      </c>
      <c r="I322" s="266">
        <f>I320+I321</f>
        <v>316417</v>
      </c>
      <c r="J322" s="785"/>
    </row>
    <row r="323" spans="1:10" hidden="1">
      <c r="A323" s="780" t="s">
        <v>168</v>
      </c>
      <c r="B323" s="783" t="s">
        <v>483</v>
      </c>
      <c r="C323" s="786" t="s">
        <v>484</v>
      </c>
      <c r="D323" s="265" t="s">
        <v>0</v>
      </c>
      <c r="E323" s="266">
        <v>6621586</v>
      </c>
      <c r="F323" s="273">
        <f>17159+34317+120110</f>
        <v>171586</v>
      </c>
      <c r="G323" s="266">
        <f>H323+I323</f>
        <v>1000000</v>
      </c>
      <c r="H323" s="266">
        <v>1000000</v>
      </c>
      <c r="I323" s="266">
        <v>0</v>
      </c>
      <c r="J323" s="783" t="s">
        <v>455</v>
      </c>
    </row>
    <row r="324" spans="1:10" hidden="1">
      <c r="A324" s="781"/>
      <c r="B324" s="784"/>
      <c r="C324" s="787"/>
      <c r="D324" s="265" t="s">
        <v>1</v>
      </c>
      <c r="E324" s="266"/>
      <c r="F324" s="273"/>
      <c r="G324" s="266">
        <f>H324+I324</f>
        <v>0</v>
      </c>
      <c r="H324" s="266"/>
      <c r="I324" s="266"/>
      <c r="J324" s="784"/>
    </row>
    <row r="325" spans="1:10" hidden="1">
      <c r="A325" s="782"/>
      <c r="B325" s="785"/>
      <c r="C325" s="788"/>
      <c r="D325" s="265" t="s">
        <v>2</v>
      </c>
      <c r="E325" s="266">
        <f>E323+E324</f>
        <v>6621586</v>
      </c>
      <c r="F325" s="266">
        <f>F323+F324</f>
        <v>171586</v>
      </c>
      <c r="G325" s="266">
        <f>G323+G324</f>
        <v>1000000</v>
      </c>
      <c r="H325" s="266">
        <f>H323+H324</f>
        <v>1000000</v>
      </c>
      <c r="I325" s="266">
        <f>I323+I324</f>
        <v>0</v>
      </c>
      <c r="J325" s="785"/>
    </row>
    <row r="326" spans="1:10" hidden="1">
      <c r="A326" s="780" t="s">
        <v>168</v>
      </c>
      <c r="B326" s="783" t="s">
        <v>485</v>
      </c>
      <c r="C326" s="786" t="s">
        <v>459</v>
      </c>
      <c r="D326" s="265" t="s">
        <v>0</v>
      </c>
      <c r="E326" s="266">
        <v>3500000</v>
      </c>
      <c r="F326" s="273">
        <v>0</v>
      </c>
      <c r="G326" s="266">
        <f>H326+I326</f>
        <v>2109669</v>
      </c>
      <c r="H326" s="266">
        <v>2109669</v>
      </c>
      <c r="I326" s="266">
        <v>0</v>
      </c>
      <c r="J326" s="783" t="s">
        <v>455</v>
      </c>
    </row>
    <row r="327" spans="1:10" hidden="1">
      <c r="A327" s="781"/>
      <c r="B327" s="784"/>
      <c r="C327" s="787"/>
      <c r="D327" s="265" t="s">
        <v>1</v>
      </c>
      <c r="E327" s="266"/>
      <c r="F327" s="273"/>
      <c r="G327" s="266">
        <f>H327+I327</f>
        <v>0</v>
      </c>
      <c r="H327" s="266"/>
      <c r="I327" s="266"/>
      <c r="J327" s="784"/>
    </row>
    <row r="328" spans="1:10" hidden="1">
      <c r="A328" s="782"/>
      <c r="B328" s="785"/>
      <c r="C328" s="788"/>
      <c r="D328" s="265" t="s">
        <v>2</v>
      </c>
      <c r="E328" s="266">
        <f>E326+E327</f>
        <v>3500000</v>
      </c>
      <c r="F328" s="266">
        <f>F326+F327</f>
        <v>0</v>
      </c>
      <c r="G328" s="266">
        <f>G326+G327</f>
        <v>2109669</v>
      </c>
      <c r="H328" s="266">
        <f>H326+H327</f>
        <v>2109669</v>
      </c>
      <c r="I328" s="266">
        <f>I326+I327</f>
        <v>0</v>
      </c>
      <c r="J328" s="785"/>
    </row>
    <row r="329" spans="1:10" hidden="1">
      <c r="A329" s="780" t="s">
        <v>168</v>
      </c>
      <c r="B329" s="783" t="s">
        <v>486</v>
      </c>
      <c r="C329" s="786" t="s">
        <v>487</v>
      </c>
      <c r="D329" s="265" t="s">
        <v>0</v>
      </c>
      <c r="E329" s="266">
        <v>126000000</v>
      </c>
      <c r="F329" s="273">
        <v>0</v>
      </c>
      <c r="G329" s="266">
        <f>H329+I329</f>
        <v>2000000</v>
      </c>
      <c r="H329" s="266">
        <v>800000</v>
      </c>
      <c r="I329" s="266">
        <v>1200000</v>
      </c>
      <c r="J329" s="783" t="s">
        <v>455</v>
      </c>
    </row>
    <row r="330" spans="1:10" hidden="1">
      <c r="A330" s="781"/>
      <c r="B330" s="784"/>
      <c r="C330" s="787"/>
      <c r="D330" s="265" t="s">
        <v>1</v>
      </c>
      <c r="E330" s="266"/>
      <c r="F330" s="273"/>
      <c r="G330" s="266">
        <f>H330+I330</f>
        <v>0</v>
      </c>
      <c r="H330" s="266"/>
      <c r="I330" s="266"/>
      <c r="J330" s="784"/>
    </row>
    <row r="331" spans="1:10" hidden="1">
      <c r="A331" s="782"/>
      <c r="B331" s="785"/>
      <c r="C331" s="788"/>
      <c r="D331" s="265" t="s">
        <v>2</v>
      </c>
      <c r="E331" s="266">
        <f>E329+E330</f>
        <v>126000000</v>
      </c>
      <c r="F331" s="266">
        <f>F329+F330</f>
        <v>0</v>
      </c>
      <c r="G331" s="266">
        <f>G329+G330</f>
        <v>2000000</v>
      </c>
      <c r="H331" s="266">
        <f>H329+H330</f>
        <v>800000</v>
      </c>
      <c r="I331" s="266">
        <f>I329+I330</f>
        <v>1200000</v>
      </c>
      <c r="J331" s="785"/>
    </row>
    <row r="332" spans="1:10" hidden="1">
      <c r="A332" s="780" t="s">
        <v>168</v>
      </c>
      <c r="B332" s="783" t="s">
        <v>488</v>
      </c>
      <c r="C332" s="786" t="s">
        <v>489</v>
      </c>
      <c r="D332" s="265" t="s">
        <v>0</v>
      </c>
      <c r="E332" s="266">
        <v>64000000</v>
      </c>
      <c r="F332" s="273">
        <v>0</v>
      </c>
      <c r="G332" s="266">
        <f>H332+I332</f>
        <v>1000000</v>
      </c>
      <c r="H332" s="266">
        <v>500000</v>
      </c>
      <c r="I332" s="266">
        <v>500000</v>
      </c>
      <c r="J332" s="783" t="s">
        <v>455</v>
      </c>
    </row>
    <row r="333" spans="1:10" hidden="1">
      <c r="A333" s="781"/>
      <c r="B333" s="784"/>
      <c r="C333" s="787"/>
      <c r="D333" s="265" t="s">
        <v>1</v>
      </c>
      <c r="E333" s="266"/>
      <c r="F333" s="273"/>
      <c r="G333" s="266">
        <f>H333+I333</f>
        <v>0</v>
      </c>
      <c r="H333" s="266"/>
      <c r="I333" s="266"/>
      <c r="J333" s="784"/>
    </row>
    <row r="334" spans="1:10" hidden="1">
      <c r="A334" s="782"/>
      <c r="B334" s="785"/>
      <c r="C334" s="788"/>
      <c r="D334" s="265" t="s">
        <v>2</v>
      </c>
      <c r="E334" s="266">
        <f>E332+E333</f>
        <v>64000000</v>
      </c>
      <c r="F334" s="266">
        <f>F332+F333</f>
        <v>0</v>
      </c>
      <c r="G334" s="266">
        <f>G332+G333</f>
        <v>1000000</v>
      </c>
      <c r="H334" s="266">
        <f>H332+H333</f>
        <v>500000</v>
      </c>
      <c r="I334" s="266">
        <f>I332+I333</f>
        <v>500000</v>
      </c>
      <c r="J334" s="785"/>
    </row>
    <row r="335" spans="1:10" hidden="1">
      <c r="A335" s="780" t="s">
        <v>168</v>
      </c>
      <c r="B335" s="783" t="s">
        <v>490</v>
      </c>
      <c r="C335" s="786" t="s">
        <v>489</v>
      </c>
      <c r="D335" s="265" t="s">
        <v>0</v>
      </c>
      <c r="E335" s="266">
        <v>3198893</v>
      </c>
      <c r="F335" s="273">
        <v>0</v>
      </c>
      <c r="G335" s="266">
        <f>H335+I335</f>
        <v>1788893</v>
      </c>
      <c r="H335" s="266">
        <v>1500000</v>
      </c>
      <c r="I335" s="266">
        <v>288893</v>
      </c>
      <c r="J335" s="783" t="s">
        <v>455</v>
      </c>
    </row>
    <row r="336" spans="1:10" hidden="1">
      <c r="A336" s="781"/>
      <c r="B336" s="784"/>
      <c r="C336" s="787"/>
      <c r="D336" s="265" t="s">
        <v>1</v>
      </c>
      <c r="E336" s="266"/>
      <c r="F336" s="273"/>
      <c r="G336" s="266">
        <f>H336+I336</f>
        <v>0</v>
      </c>
      <c r="H336" s="266"/>
      <c r="I336" s="266"/>
      <c r="J336" s="784"/>
    </row>
    <row r="337" spans="1:10" hidden="1">
      <c r="A337" s="782"/>
      <c r="B337" s="785"/>
      <c r="C337" s="788"/>
      <c r="D337" s="265" t="s">
        <v>2</v>
      </c>
      <c r="E337" s="266">
        <f>E335+E336</f>
        <v>3198893</v>
      </c>
      <c r="F337" s="266">
        <f>F335+F336</f>
        <v>0</v>
      </c>
      <c r="G337" s="266">
        <f>G335+G336</f>
        <v>1788893</v>
      </c>
      <c r="H337" s="266">
        <f>H335+H336</f>
        <v>1500000</v>
      </c>
      <c r="I337" s="266">
        <f>I335+I336</f>
        <v>288893</v>
      </c>
      <c r="J337" s="785"/>
    </row>
    <row r="338" spans="1:10" hidden="1">
      <c r="A338" s="780" t="s">
        <v>168</v>
      </c>
      <c r="B338" s="783" t="s">
        <v>491</v>
      </c>
      <c r="C338" s="786" t="s">
        <v>463</v>
      </c>
      <c r="D338" s="265" t="s">
        <v>0</v>
      </c>
      <c r="E338" s="266">
        <v>616231</v>
      </c>
      <c r="F338" s="273">
        <v>492923</v>
      </c>
      <c r="G338" s="266">
        <f>H338+I338</f>
        <v>123308</v>
      </c>
      <c r="H338" s="266">
        <v>123308</v>
      </c>
      <c r="I338" s="266">
        <v>0</v>
      </c>
      <c r="J338" s="783" t="s">
        <v>455</v>
      </c>
    </row>
    <row r="339" spans="1:10" hidden="1">
      <c r="A339" s="781"/>
      <c r="B339" s="784"/>
      <c r="C339" s="787"/>
      <c r="D339" s="265" t="s">
        <v>1</v>
      </c>
      <c r="E339" s="266"/>
      <c r="F339" s="273"/>
      <c r="G339" s="266">
        <f>H339+I339</f>
        <v>0</v>
      </c>
      <c r="H339" s="266"/>
      <c r="I339" s="266"/>
      <c r="J339" s="784"/>
    </row>
    <row r="340" spans="1:10" hidden="1">
      <c r="A340" s="782"/>
      <c r="B340" s="785"/>
      <c r="C340" s="788"/>
      <c r="D340" s="265" t="s">
        <v>2</v>
      </c>
      <c r="E340" s="266">
        <f>E338+E339</f>
        <v>616231</v>
      </c>
      <c r="F340" s="266">
        <f>F338+F339</f>
        <v>492923</v>
      </c>
      <c r="G340" s="266">
        <f>G338+G339</f>
        <v>123308</v>
      </c>
      <c r="H340" s="266">
        <f>H338+H339</f>
        <v>123308</v>
      </c>
      <c r="I340" s="266">
        <f>I338+I339</f>
        <v>0</v>
      </c>
      <c r="J340" s="785"/>
    </row>
    <row r="341" spans="1:10" hidden="1">
      <c r="A341" s="780" t="s">
        <v>168</v>
      </c>
      <c r="B341" s="783" t="s">
        <v>492</v>
      </c>
      <c r="C341" s="786" t="s">
        <v>465</v>
      </c>
      <c r="D341" s="265" t="s">
        <v>0</v>
      </c>
      <c r="E341" s="266">
        <v>62339</v>
      </c>
      <c r="F341" s="273">
        <v>25110</v>
      </c>
      <c r="G341" s="266">
        <f>H341+I341</f>
        <v>37229</v>
      </c>
      <c r="H341" s="266">
        <v>37229</v>
      </c>
      <c r="I341" s="266">
        <v>0</v>
      </c>
      <c r="J341" s="783" t="s">
        <v>351</v>
      </c>
    </row>
    <row r="342" spans="1:10" hidden="1">
      <c r="A342" s="781"/>
      <c r="B342" s="784"/>
      <c r="C342" s="787"/>
      <c r="D342" s="265" t="s">
        <v>1</v>
      </c>
      <c r="E342" s="266"/>
      <c r="F342" s="273"/>
      <c r="G342" s="266">
        <f>H342+I342</f>
        <v>0</v>
      </c>
      <c r="H342" s="266"/>
      <c r="I342" s="266"/>
      <c r="J342" s="784"/>
    </row>
    <row r="343" spans="1:10" hidden="1">
      <c r="A343" s="782"/>
      <c r="B343" s="785"/>
      <c r="C343" s="788"/>
      <c r="D343" s="265" t="s">
        <v>2</v>
      </c>
      <c r="E343" s="266">
        <f>E341+E342</f>
        <v>62339</v>
      </c>
      <c r="F343" s="266">
        <f>F341+F342</f>
        <v>25110</v>
      </c>
      <c r="G343" s="266">
        <f>G341+G342</f>
        <v>37229</v>
      </c>
      <c r="H343" s="266">
        <f>H341+H342</f>
        <v>37229</v>
      </c>
      <c r="I343" s="266">
        <f>I341+I342</f>
        <v>0</v>
      </c>
      <c r="J343" s="785"/>
    </row>
    <row r="344" spans="1:10" ht="24" customHeight="1">
      <c r="A344" s="780" t="s">
        <v>170</v>
      </c>
      <c r="B344" s="783" t="s">
        <v>493</v>
      </c>
      <c r="C344" s="786" t="s">
        <v>472</v>
      </c>
      <c r="D344" s="265" t="s">
        <v>0</v>
      </c>
      <c r="E344" s="266">
        <v>3657000</v>
      </c>
      <c r="F344" s="273">
        <v>1219000</v>
      </c>
      <c r="G344" s="266">
        <f>H344+I344</f>
        <v>1219000</v>
      </c>
      <c r="H344" s="266">
        <v>1219000</v>
      </c>
      <c r="I344" s="266">
        <v>0</v>
      </c>
      <c r="J344" s="783" t="s">
        <v>351</v>
      </c>
    </row>
    <row r="345" spans="1:10" ht="24" customHeight="1">
      <c r="A345" s="781"/>
      <c r="B345" s="784"/>
      <c r="C345" s="787"/>
      <c r="D345" s="265" t="s">
        <v>1</v>
      </c>
      <c r="E345" s="266"/>
      <c r="F345" s="273"/>
      <c r="G345" s="266">
        <f>H345+I345</f>
        <v>0</v>
      </c>
      <c r="H345" s="266"/>
      <c r="I345" s="266"/>
      <c r="J345" s="784"/>
    </row>
    <row r="346" spans="1:10" ht="24" customHeight="1">
      <c r="A346" s="782"/>
      <c r="B346" s="785"/>
      <c r="C346" s="788"/>
      <c r="D346" s="265" t="s">
        <v>2</v>
      </c>
      <c r="E346" s="266">
        <f>E344+E345</f>
        <v>3657000</v>
      </c>
      <c r="F346" s="266">
        <f>F344+F345</f>
        <v>1219000</v>
      </c>
      <c r="G346" s="266">
        <f>G344+G345</f>
        <v>1219000</v>
      </c>
      <c r="H346" s="266">
        <f>H344+H345</f>
        <v>1219000</v>
      </c>
      <c r="I346" s="266">
        <f>I344+I345</f>
        <v>0</v>
      </c>
      <c r="J346" s="785"/>
    </row>
    <row r="347" spans="1:10" hidden="1">
      <c r="A347" s="780" t="s">
        <v>170</v>
      </c>
      <c r="B347" s="783" t="s">
        <v>494</v>
      </c>
      <c r="C347" s="786" t="s">
        <v>472</v>
      </c>
      <c r="D347" s="265" t="s">
        <v>0</v>
      </c>
      <c r="E347" s="266">
        <v>7935000</v>
      </c>
      <c r="F347" s="273">
        <v>2645000</v>
      </c>
      <c r="G347" s="266">
        <f>H347+I347</f>
        <v>2645000</v>
      </c>
      <c r="H347" s="266">
        <v>2645000</v>
      </c>
      <c r="I347" s="266">
        <v>0</v>
      </c>
      <c r="J347" s="783" t="s">
        <v>351</v>
      </c>
    </row>
    <row r="348" spans="1:10" hidden="1">
      <c r="A348" s="781"/>
      <c r="B348" s="784"/>
      <c r="C348" s="787"/>
      <c r="D348" s="265" t="s">
        <v>1</v>
      </c>
      <c r="E348" s="266"/>
      <c r="F348" s="273"/>
      <c r="G348" s="266">
        <f>H348+I348</f>
        <v>0</v>
      </c>
      <c r="H348" s="266"/>
      <c r="I348" s="266"/>
      <c r="J348" s="784"/>
    </row>
    <row r="349" spans="1:10" hidden="1">
      <c r="A349" s="782"/>
      <c r="B349" s="785"/>
      <c r="C349" s="788"/>
      <c r="D349" s="265" t="s">
        <v>2</v>
      </c>
      <c r="E349" s="266">
        <f>E347+E348</f>
        <v>7935000</v>
      </c>
      <c r="F349" s="266">
        <f>F347+F348</f>
        <v>2645000</v>
      </c>
      <c r="G349" s="266">
        <f>G347+G348</f>
        <v>2645000</v>
      </c>
      <c r="H349" s="266">
        <f>H347+H348</f>
        <v>2645000</v>
      </c>
      <c r="I349" s="266">
        <f>I347+I348</f>
        <v>0</v>
      </c>
      <c r="J349" s="785"/>
    </row>
    <row r="350" spans="1:10" hidden="1">
      <c r="A350" s="780" t="s">
        <v>495</v>
      </c>
      <c r="B350" s="783" t="s">
        <v>496</v>
      </c>
      <c r="C350" s="786" t="s">
        <v>497</v>
      </c>
      <c r="D350" s="265" t="s">
        <v>0</v>
      </c>
      <c r="E350" s="266">
        <v>150000</v>
      </c>
      <c r="F350" s="273">
        <v>0</v>
      </c>
      <c r="G350" s="266">
        <f>H350+I350</f>
        <v>150000</v>
      </c>
      <c r="H350" s="266">
        <v>150000</v>
      </c>
      <c r="I350" s="266">
        <v>0</v>
      </c>
      <c r="J350" s="783" t="s">
        <v>351</v>
      </c>
    </row>
    <row r="351" spans="1:10" hidden="1">
      <c r="A351" s="781"/>
      <c r="B351" s="784"/>
      <c r="C351" s="787"/>
      <c r="D351" s="265" t="s">
        <v>1</v>
      </c>
      <c r="E351" s="266"/>
      <c r="F351" s="273"/>
      <c r="G351" s="266">
        <f>H351+I351</f>
        <v>0</v>
      </c>
      <c r="H351" s="266"/>
      <c r="I351" s="266"/>
      <c r="J351" s="784"/>
    </row>
    <row r="352" spans="1:10" hidden="1">
      <c r="A352" s="782"/>
      <c r="B352" s="785"/>
      <c r="C352" s="788"/>
      <c r="D352" s="265" t="s">
        <v>2</v>
      </c>
      <c r="E352" s="266">
        <f>E350+E351</f>
        <v>150000</v>
      </c>
      <c r="F352" s="266">
        <f>F350+F351</f>
        <v>0</v>
      </c>
      <c r="G352" s="266">
        <f>G350+G351</f>
        <v>150000</v>
      </c>
      <c r="H352" s="266">
        <f>H350+H351</f>
        <v>150000</v>
      </c>
      <c r="I352" s="266">
        <f>I350+I351</f>
        <v>0</v>
      </c>
      <c r="J352" s="785"/>
    </row>
    <row r="353" spans="1:10" hidden="1">
      <c r="A353" s="780" t="s">
        <v>173</v>
      </c>
      <c r="B353" s="783" t="s">
        <v>498</v>
      </c>
      <c r="C353" s="786" t="s">
        <v>465</v>
      </c>
      <c r="D353" s="265" t="s">
        <v>0</v>
      </c>
      <c r="E353" s="266">
        <v>32234476</v>
      </c>
      <c r="F353" s="273">
        <v>5610274</v>
      </c>
      <c r="G353" s="266">
        <f>H353+I353</f>
        <v>26624202</v>
      </c>
      <c r="H353" s="266">
        <v>26624202</v>
      </c>
      <c r="I353" s="266">
        <v>0</v>
      </c>
      <c r="J353" s="783" t="s">
        <v>404</v>
      </c>
    </row>
    <row r="354" spans="1:10" hidden="1">
      <c r="A354" s="781"/>
      <c r="B354" s="784"/>
      <c r="C354" s="787"/>
      <c r="D354" s="265" t="s">
        <v>1</v>
      </c>
      <c r="E354" s="266"/>
      <c r="F354" s="273"/>
      <c r="G354" s="266">
        <f>H354+I354</f>
        <v>0</v>
      </c>
      <c r="H354" s="266"/>
      <c r="I354" s="266"/>
      <c r="J354" s="784"/>
    </row>
    <row r="355" spans="1:10" hidden="1">
      <c r="A355" s="782"/>
      <c r="B355" s="785"/>
      <c r="C355" s="788"/>
      <c r="D355" s="265" t="s">
        <v>2</v>
      </c>
      <c r="E355" s="266">
        <f>E353+E354</f>
        <v>32234476</v>
      </c>
      <c r="F355" s="266">
        <f>F353+F354</f>
        <v>5610274</v>
      </c>
      <c r="G355" s="266">
        <f>G353+G354</f>
        <v>26624202</v>
      </c>
      <c r="H355" s="266">
        <f>H353+H354</f>
        <v>26624202</v>
      </c>
      <c r="I355" s="266">
        <f>I353+I354</f>
        <v>0</v>
      </c>
      <c r="J355" s="785"/>
    </row>
    <row r="356" spans="1:10">
      <c r="A356" s="795" t="s">
        <v>47</v>
      </c>
      <c r="B356" s="801" t="s">
        <v>48</v>
      </c>
      <c r="C356" s="777" t="s">
        <v>348</v>
      </c>
      <c r="D356" s="263" t="s">
        <v>0</v>
      </c>
      <c r="E356" s="264">
        <f t="shared" ref="E356:I357" si="16">E359</f>
        <v>339600</v>
      </c>
      <c r="F356" s="264">
        <f t="shared" si="16"/>
        <v>162260</v>
      </c>
      <c r="G356" s="264">
        <f t="shared" si="16"/>
        <v>22640</v>
      </c>
      <c r="H356" s="264">
        <f t="shared" si="16"/>
        <v>22640</v>
      </c>
      <c r="I356" s="264">
        <f t="shared" si="16"/>
        <v>0</v>
      </c>
      <c r="J356" s="777" t="s">
        <v>348</v>
      </c>
    </row>
    <row r="357" spans="1:10">
      <c r="A357" s="796"/>
      <c r="B357" s="802"/>
      <c r="C357" s="778"/>
      <c r="D357" s="263" t="s">
        <v>1</v>
      </c>
      <c r="E357" s="264">
        <f t="shared" si="16"/>
        <v>184900</v>
      </c>
      <c r="F357" s="264">
        <f t="shared" si="16"/>
        <v>0</v>
      </c>
      <c r="G357" s="264">
        <f t="shared" si="16"/>
        <v>0</v>
      </c>
      <c r="H357" s="264">
        <f t="shared" si="16"/>
        <v>0</v>
      </c>
      <c r="I357" s="264">
        <f t="shared" si="16"/>
        <v>0</v>
      </c>
      <c r="J357" s="778"/>
    </row>
    <row r="358" spans="1:10">
      <c r="A358" s="797"/>
      <c r="B358" s="803"/>
      <c r="C358" s="779"/>
      <c r="D358" s="263" t="s">
        <v>2</v>
      </c>
      <c r="E358" s="264">
        <f>E356+E357</f>
        <v>524500</v>
      </c>
      <c r="F358" s="264">
        <f>F356+F357</f>
        <v>162260</v>
      </c>
      <c r="G358" s="264">
        <f>G356+G357</f>
        <v>22640</v>
      </c>
      <c r="H358" s="264">
        <f>H356+H357</f>
        <v>22640</v>
      </c>
      <c r="I358" s="264">
        <f>I356+I357</f>
        <v>0</v>
      </c>
      <c r="J358" s="779"/>
    </row>
    <row r="359" spans="1:10">
      <c r="A359" s="780" t="s">
        <v>178</v>
      </c>
      <c r="B359" s="783" t="s">
        <v>499</v>
      </c>
      <c r="C359" s="786" t="s">
        <v>500</v>
      </c>
      <c r="D359" s="265" t="s">
        <v>0</v>
      </c>
      <c r="E359" s="266">
        <v>339600</v>
      </c>
      <c r="F359" s="273">
        <v>162260</v>
      </c>
      <c r="G359" s="266">
        <f>H359+I359</f>
        <v>22640</v>
      </c>
      <c r="H359" s="266">
        <v>22640</v>
      </c>
      <c r="I359" s="266">
        <v>0</v>
      </c>
      <c r="J359" s="783" t="s">
        <v>351</v>
      </c>
    </row>
    <row r="360" spans="1:10">
      <c r="A360" s="781"/>
      <c r="B360" s="784"/>
      <c r="C360" s="787"/>
      <c r="D360" s="265" t="s">
        <v>1</v>
      </c>
      <c r="E360" s="266">
        <v>184900</v>
      </c>
      <c r="F360" s="273"/>
      <c r="G360" s="266">
        <f>H360+I360</f>
        <v>0</v>
      </c>
      <c r="H360" s="266"/>
      <c r="I360" s="266"/>
      <c r="J360" s="784"/>
    </row>
    <row r="361" spans="1:10">
      <c r="A361" s="782"/>
      <c r="B361" s="785"/>
      <c r="C361" s="788"/>
      <c r="D361" s="265" t="s">
        <v>2</v>
      </c>
      <c r="E361" s="266">
        <f>E359+E360</f>
        <v>524500</v>
      </c>
      <c r="F361" s="266">
        <f>F359+F360</f>
        <v>162260</v>
      </c>
      <c r="G361" s="266">
        <f>G359+G360</f>
        <v>22640</v>
      </c>
      <c r="H361" s="266">
        <f>H359+H360</f>
        <v>22640</v>
      </c>
      <c r="I361" s="266">
        <f>I359+I360</f>
        <v>0</v>
      </c>
      <c r="J361" s="785"/>
    </row>
    <row r="362" spans="1:10" hidden="1">
      <c r="A362" s="795" t="s">
        <v>51</v>
      </c>
      <c r="B362" s="801" t="s">
        <v>52</v>
      </c>
      <c r="C362" s="777" t="s">
        <v>348</v>
      </c>
      <c r="D362" s="263" t="s">
        <v>0</v>
      </c>
      <c r="E362" s="264">
        <f t="shared" ref="E362:I363" si="17">E365</f>
        <v>434556</v>
      </c>
      <c r="F362" s="264">
        <f t="shared" si="17"/>
        <v>0</v>
      </c>
      <c r="G362" s="264">
        <f t="shared" si="17"/>
        <v>108639</v>
      </c>
      <c r="H362" s="264">
        <f t="shared" si="17"/>
        <v>108639</v>
      </c>
      <c r="I362" s="264">
        <f t="shared" si="17"/>
        <v>0</v>
      </c>
      <c r="J362" s="777" t="s">
        <v>348</v>
      </c>
    </row>
    <row r="363" spans="1:10" hidden="1">
      <c r="A363" s="796"/>
      <c r="B363" s="802"/>
      <c r="C363" s="778"/>
      <c r="D363" s="263" t="s">
        <v>1</v>
      </c>
      <c r="E363" s="264">
        <f t="shared" si="17"/>
        <v>0</v>
      </c>
      <c r="F363" s="264">
        <f t="shared" si="17"/>
        <v>0</v>
      </c>
      <c r="G363" s="264">
        <f t="shared" si="17"/>
        <v>0</v>
      </c>
      <c r="H363" s="264">
        <f t="shared" si="17"/>
        <v>0</v>
      </c>
      <c r="I363" s="264">
        <f t="shared" si="17"/>
        <v>0</v>
      </c>
      <c r="J363" s="778"/>
    </row>
    <row r="364" spans="1:10" hidden="1">
      <c r="A364" s="797"/>
      <c r="B364" s="803"/>
      <c r="C364" s="779"/>
      <c r="D364" s="263" t="s">
        <v>2</v>
      </c>
      <c r="E364" s="264">
        <f>E362+E363</f>
        <v>434556</v>
      </c>
      <c r="F364" s="264">
        <f>F362+F363</f>
        <v>0</v>
      </c>
      <c r="G364" s="264">
        <f>G362+G363</f>
        <v>108639</v>
      </c>
      <c r="H364" s="264">
        <f>H362+H363</f>
        <v>108639</v>
      </c>
      <c r="I364" s="264">
        <f>I362+I363</f>
        <v>0</v>
      </c>
      <c r="J364" s="779"/>
    </row>
    <row r="365" spans="1:10" hidden="1">
      <c r="A365" s="780" t="s">
        <v>189</v>
      </c>
      <c r="B365" s="783" t="s">
        <v>501</v>
      </c>
      <c r="C365" s="786" t="s">
        <v>502</v>
      </c>
      <c r="D365" s="265" t="s">
        <v>0</v>
      </c>
      <c r="E365" s="266">
        <v>434556</v>
      </c>
      <c r="F365" s="273">
        <v>0</v>
      </c>
      <c r="G365" s="266">
        <f>H365+I365</f>
        <v>108639</v>
      </c>
      <c r="H365" s="266">
        <v>108639</v>
      </c>
      <c r="I365" s="266">
        <v>0</v>
      </c>
      <c r="J365" s="783" t="s">
        <v>351</v>
      </c>
    </row>
    <row r="366" spans="1:10" hidden="1">
      <c r="A366" s="781"/>
      <c r="B366" s="784"/>
      <c r="C366" s="787"/>
      <c r="D366" s="265" t="s">
        <v>1</v>
      </c>
      <c r="E366" s="266"/>
      <c r="F366" s="273"/>
      <c r="G366" s="266">
        <f>H366+I366</f>
        <v>0</v>
      </c>
      <c r="H366" s="266"/>
      <c r="I366" s="266"/>
      <c r="J366" s="784"/>
    </row>
    <row r="367" spans="1:10" hidden="1">
      <c r="A367" s="782"/>
      <c r="B367" s="785"/>
      <c r="C367" s="788"/>
      <c r="D367" s="265" t="s">
        <v>2</v>
      </c>
      <c r="E367" s="266">
        <f>E365+E366</f>
        <v>434556</v>
      </c>
      <c r="F367" s="266">
        <f>F365+F366</f>
        <v>0</v>
      </c>
      <c r="G367" s="266">
        <f>G365+G366</f>
        <v>108639</v>
      </c>
      <c r="H367" s="266">
        <f>H365+H366</f>
        <v>108639</v>
      </c>
      <c r="I367" s="266">
        <f>I365+I366</f>
        <v>0</v>
      </c>
      <c r="J367" s="785"/>
    </row>
    <row r="368" spans="1:10" hidden="1">
      <c r="A368" s="795" t="s">
        <v>53</v>
      </c>
      <c r="B368" s="801" t="s">
        <v>54</v>
      </c>
      <c r="C368" s="777"/>
      <c r="D368" s="263" t="s">
        <v>0</v>
      </c>
      <c r="E368" s="274">
        <f t="shared" ref="E368:I369" si="18">E371</f>
        <v>44945181</v>
      </c>
      <c r="F368" s="274">
        <f t="shared" si="18"/>
        <v>7445181</v>
      </c>
      <c r="G368" s="274">
        <f t="shared" si="18"/>
        <v>6000000</v>
      </c>
      <c r="H368" s="274">
        <f t="shared" si="18"/>
        <v>6000000</v>
      </c>
      <c r="I368" s="274">
        <f t="shared" si="18"/>
        <v>0</v>
      </c>
      <c r="J368" s="804" t="s">
        <v>348</v>
      </c>
    </row>
    <row r="369" spans="1:10" hidden="1">
      <c r="A369" s="796"/>
      <c r="B369" s="802"/>
      <c r="C369" s="778"/>
      <c r="D369" s="263" t="s">
        <v>1</v>
      </c>
      <c r="E369" s="274">
        <f t="shared" si="18"/>
        <v>0</v>
      </c>
      <c r="F369" s="274">
        <f t="shared" si="18"/>
        <v>0</v>
      </c>
      <c r="G369" s="274">
        <f t="shared" si="18"/>
        <v>0</v>
      </c>
      <c r="H369" s="274">
        <f t="shared" si="18"/>
        <v>0</v>
      </c>
      <c r="I369" s="274">
        <f t="shared" si="18"/>
        <v>0</v>
      </c>
      <c r="J369" s="805"/>
    </row>
    <row r="370" spans="1:10" hidden="1">
      <c r="A370" s="797"/>
      <c r="B370" s="803"/>
      <c r="C370" s="779"/>
      <c r="D370" s="263" t="s">
        <v>2</v>
      </c>
      <c r="E370" s="274">
        <f>E368++E369</f>
        <v>44945181</v>
      </c>
      <c r="F370" s="274">
        <f>F368++F369</f>
        <v>7445181</v>
      </c>
      <c r="G370" s="274">
        <f>G368++G369</f>
        <v>6000000</v>
      </c>
      <c r="H370" s="274">
        <f>H368++H369</f>
        <v>6000000</v>
      </c>
      <c r="I370" s="274">
        <f>I368++I369</f>
        <v>0</v>
      </c>
      <c r="J370" s="806"/>
    </row>
    <row r="371" spans="1:10" hidden="1">
      <c r="A371" s="780" t="s">
        <v>197</v>
      </c>
      <c r="B371" s="783" t="s">
        <v>503</v>
      </c>
      <c r="C371" s="786" t="s">
        <v>504</v>
      </c>
      <c r="D371" s="265" t="s">
        <v>0</v>
      </c>
      <c r="E371" s="266">
        <v>44945181</v>
      </c>
      <c r="F371" s="273">
        <v>7445181</v>
      </c>
      <c r="G371" s="266">
        <f>H371+I371</f>
        <v>6000000</v>
      </c>
      <c r="H371" s="266">
        <v>6000000</v>
      </c>
      <c r="I371" s="266">
        <v>0</v>
      </c>
      <c r="J371" s="783" t="s">
        <v>351</v>
      </c>
    </row>
    <row r="372" spans="1:10" hidden="1">
      <c r="A372" s="781"/>
      <c r="B372" s="784"/>
      <c r="C372" s="787"/>
      <c r="D372" s="265" t="s">
        <v>1</v>
      </c>
      <c r="E372" s="266"/>
      <c r="F372" s="273"/>
      <c r="G372" s="266">
        <f>H372+I372</f>
        <v>0</v>
      </c>
      <c r="H372" s="266"/>
      <c r="I372" s="266"/>
      <c r="J372" s="784"/>
    </row>
    <row r="373" spans="1:10" hidden="1">
      <c r="A373" s="782"/>
      <c r="B373" s="785"/>
      <c r="C373" s="788"/>
      <c r="D373" s="265" t="s">
        <v>2</v>
      </c>
      <c r="E373" s="266">
        <f>E371+E372</f>
        <v>44945181</v>
      </c>
      <c r="F373" s="266">
        <f>F371+F372</f>
        <v>7445181</v>
      </c>
      <c r="G373" s="266">
        <f>G371+G372</f>
        <v>6000000</v>
      </c>
      <c r="H373" s="266">
        <f>H371+H372</f>
        <v>6000000</v>
      </c>
      <c r="I373" s="266">
        <f>I371+I372</f>
        <v>0</v>
      </c>
      <c r="J373" s="785"/>
    </row>
    <row r="374" spans="1:10" hidden="1">
      <c r="A374" s="795" t="s">
        <v>59</v>
      </c>
      <c r="B374" s="801" t="s">
        <v>60</v>
      </c>
      <c r="C374" s="777" t="s">
        <v>348</v>
      </c>
      <c r="D374" s="263" t="s">
        <v>0</v>
      </c>
      <c r="E374" s="264">
        <f t="shared" ref="E374:I375" si="19">E377+E380</f>
        <v>18244893</v>
      </c>
      <c r="F374" s="264">
        <f t="shared" si="19"/>
        <v>171276</v>
      </c>
      <c r="G374" s="264">
        <f t="shared" si="19"/>
        <v>2073617</v>
      </c>
      <c r="H374" s="264">
        <f t="shared" si="19"/>
        <v>2013765</v>
      </c>
      <c r="I374" s="264">
        <f t="shared" si="19"/>
        <v>59852</v>
      </c>
      <c r="J374" s="777" t="s">
        <v>348</v>
      </c>
    </row>
    <row r="375" spans="1:10" hidden="1">
      <c r="A375" s="796"/>
      <c r="B375" s="802"/>
      <c r="C375" s="778"/>
      <c r="D375" s="263" t="s">
        <v>1</v>
      </c>
      <c r="E375" s="264">
        <f t="shared" si="19"/>
        <v>0</v>
      </c>
      <c r="F375" s="264">
        <f t="shared" si="19"/>
        <v>0</v>
      </c>
      <c r="G375" s="264">
        <f t="shared" si="19"/>
        <v>0</v>
      </c>
      <c r="H375" s="264">
        <f t="shared" si="19"/>
        <v>0</v>
      </c>
      <c r="I375" s="264">
        <f t="shared" si="19"/>
        <v>0</v>
      </c>
      <c r="J375" s="778"/>
    </row>
    <row r="376" spans="1:10" hidden="1">
      <c r="A376" s="797"/>
      <c r="B376" s="803"/>
      <c r="C376" s="779"/>
      <c r="D376" s="263" t="s">
        <v>2</v>
      </c>
      <c r="E376" s="264">
        <f>E374+E375</f>
        <v>18244893</v>
      </c>
      <c r="F376" s="264">
        <f>F374+F375</f>
        <v>171276</v>
      </c>
      <c r="G376" s="264">
        <f>G374+G375</f>
        <v>2073617</v>
      </c>
      <c r="H376" s="264">
        <f>H374+H375</f>
        <v>2013765</v>
      </c>
      <c r="I376" s="264">
        <f>I374+I375</f>
        <v>59852</v>
      </c>
      <c r="J376" s="779"/>
    </row>
    <row r="377" spans="1:10" hidden="1">
      <c r="A377" s="780" t="s">
        <v>236</v>
      </c>
      <c r="B377" s="783" t="s">
        <v>505</v>
      </c>
      <c r="C377" s="786" t="s">
        <v>489</v>
      </c>
      <c r="D377" s="265" t="s">
        <v>0</v>
      </c>
      <c r="E377" s="266">
        <v>18091143</v>
      </c>
      <c r="F377" s="273">
        <v>91143</v>
      </c>
      <c r="G377" s="266">
        <f>H377+I377</f>
        <v>2000000</v>
      </c>
      <c r="H377" s="266">
        <v>2000000</v>
      </c>
      <c r="I377" s="266">
        <v>0</v>
      </c>
      <c r="J377" s="783" t="s">
        <v>351</v>
      </c>
    </row>
    <row r="378" spans="1:10" hidden="1">
      <c r="A378" s="781"/>
      <c r="B378" s="784"/>
      <c r="C378" s="787"/>
      <c r="D378" s="265" t="s">
        <v>1</v>
      </c>
      <c r="E378" s="266"/>
      <c r="F378" s="273"/>
      <c r="G378" s="266">
        <f>H378+I378</f>
        <v>0</v>
      </c>
      <c r="H378" s="266"/>
      <c r="I378" s="266"/>
      <c r="J378" s="784"/>
    </row>
    <row r="379" spans="1:10" hidden="1">
      <c r="A379" s="782"/>
      <c r="B379" s="785"/>
      <c r="C379" s="788"/>
      <c r="D379" s="265" t="s">
        <v>2</v>
      </c>
      <c r="E379" s="266">
        <f>E377+E378</f>
        <v>18091143</v>
      </c>
      <c r="F379" s="266">
        <f>F377+F378</f>
        <v>91143</v>
      </c>
      <c r="G379" s="266">
        <f>G377+G378</f>
        <v>2000000</v>
      </c>
      <c r="H379" s="266">
        <f>H377+H378</f>
        <v>2000000</v>
      </c>
      <c r="I379" s="266">
        <f>I377+I378</f>
        <v>0</v>
      </c>
      <c r="J379" s="785"/>
    </row>
    <row r="380" spans="1:10" hidden="1">
      <c r="A380" s="780" t="s">
        <v>244</v>
      </c>
      <c r="B380" s="783" t="s">
        <v>506</v>
      </c>
      <c r="C380" s="786" t="s">
        <v>467</v>
      </c>
      <c r="D380" s="265" t="s">
        <v>0</v>
      </c>
      <c r="E380" s="266">
        <v>153750</v>
      </c>
      <c r="F380" s="273">
        <v>80133</v>
      </c>
      <c r="G380" s="266">
        <f>H380+I380</f>
        <v>73617</v>
      </c>
      <c r="H380" s="266">
        <v>13765</v>
      </c>
      <c r="I380" s="266">
        <v>59852</v>
      </c>
      <c r="J380" s="783" t="s">
        <v>351</v>
      </c>
    </row>
    <row r="381" spans="1:10" hidden="1">
      <c r="A381" s="781"/>
      <c r="B381" s="784"/>
      <c r="C381" s="787"/>
      <c r="D381" s="265" t="s">
        <v>1</v>
      </c>
      <c r="E381" s="266"/>
      <c r="F381" s="273"/>
      <c r="G381" s="266">
        <f>H381+I381</f>
        <v>0</v>
      </c>
      <c r="H381" s="266"/>
      <c r="I381" s="266"/>
      <c r="J381" s="784"/>
    </row>
    <row r="382" spans="1:10" hidden="1">
      <c r="A382" s="782"/>
      <c r="B382" s="785"/>
      <c r="C382" s="788"/>
      <c r="D382" s="265" t="s">
        <v>2</v>
      </c>
      <c r="E382" s="266">
        <f>E380+E381</f>
        <v>153750</v>
      </c>
      <c r="F382" s="266">
        <f>F380+F381</f>
        <v>80133</v>
      </c>
      <c r="G382" s="266">
        <f>G380+G381</f>
        <v>73617</v>
      </c>
      <c r="H382" s="266">
        <f>H380+H381</f>
        <v>13765</v>
      </c>
      <c r="I382" s="266">
        <f>I380+I381</f>
        <v>59852</v>
      </c>
      <c r="J382" s="785"/>
    </row>
    <row r="383" spans="1:10" hidden="1">
      <c r="A383" s="795" t="s">
        <v>61</v>
      </c>
      <c r="B383" s="801" t="s">
        <v>62</v>
      </c>
      <c r="C383" s="777" t="s">
        <v>348</v>
      </c>
      <c r="D383" s="263" t="s">
        <v>0</v>
      </c>
      <c r="E383" s="264">
        <f t="shared" ref="E383:I384" si="20">E386+E389+E392</f>
        <v>27129834</v>
      </c>
      <c r="F383" s="264">
        <f t="shared" si="20"/>
        <v>6538311</v>
      </c>
      <c r="G383" s="264">
        <f t="shared" si="20"/>
        <v>19951523</v>
      </c>
      <c r="H383" s="264">
        <f t="shared" si="20"/>
        <v>19951523</v>
      </c>
      <c r="I383" s="264">
        <f t="shared" si="20"/>
        <v>0</v>
      </c>
      <c r="J383" s="777" t="s">
        <v>348</v>
      </c>
    </row>
    <row r="384" spans="1:10" hidden="1">
      <c r="A384" s="796"/>
      <c r="B384" s="802"/>
      <c r="C384" s="778"/>
      <c r="D384" s="263" t="s">
        <v>1</v>
      </c>
      <c r="E384" s="264">
        <f t="shared" si="20"/>
        <v>0</v>
      </c>
      <c r="F384" s="264">
        <f t="shared" si="20"/>
        <v>0</v>
      </c>
      <c r="G384" s="264">
        <f>G387+G390+G393</f>
        <v>0</v>
      </c>
      <c r="H384" s="264">
        <f t="shared" si="20"/>
        <v>0</v>
      </c>
      <c r="I384" s="264">
        <f t="shared" si="20"/>
        <v>0</v>
      </c>
      <c r="J384" s="778"/>
    </row>
    <row r="385" spans="1:10" hidden="1">
      <c r="A385" s="797"/>
      <c r="B385" s="803"/>
      <c r="C385" s="779"/>
      <c r="D385" s="263" t="s">
        <v>2</v>
      </c>
      <c r="E385" s="264">
        <f>E383+E384</f>
        <v>27129834</v>
      </c>
      <c r="F385" s="264">
        <f>F383+F384</f>
        <v>6538311</v>
      </c>
      <c r="G385" s="264">
        <f>G383+G384</f>
        <v>19951523</v>
      </c>
      <c r="H385" s="264">
        <f>H383+H384</f>
        <v>19951523</v>
      </c>
      <c r="I385" s="264">
        <f>I383+I384</f>
        <v>0</v>
      </c>
      <c r="J385" s="779"/>
    </row>
    <row r="386" spans="1:10" hidden="1">
      <c r="A386" s="780" t="s">
        <v>378</v>
      </c>
      <c r="B386" s="783" t="s">
        <v>507</v>
      </c>
      <c r="C386" s="786" t="s">
        <v>463</v>
      </c>
      <c r="D386" s="265" t="s">
        <v>0</v>
      </c>
      <c r="E386" s="266">
        <v>16151263</v>
      </c>
      <c r="F386" s="273">
        <f>500000+1900000</f>
        <v>2400000</v>
      </c>
      <c r="G386" s="266">
        <f>H386+I386</f>
        <v>13751263</v>
      </c>
      <c r="H386" s="266">
        <v>13751263</v>
      </c>
      <c r="I386" s="266">
        <v>0</v>
      </c>
      <c r="J386" s="783" t="s">
        <v>508</v>
      </c>
    </row>
    <row r="387" spans="1:10" hidden="1">
      <c r="A387" s="781"/>
      <c r="B387" s="784"/>
      <c r="C387" s="787"/>
      <c r="D387" s="265" t="s">
        <v>1</v>
      </c>
      <c r="E387" s="266"/>
      <c r="F387" s="273"/>
      <c r="G387" s="266">
        <f>H387+I387</f>
        <v>0</v>
      </c>
      <c r="H387" s="266"/>
      <c r="I387" s="266"/>
      <c r="J387" s="784"/>
    </row>
    <row r="388" spans="1:10" hidden="1">
      <c r="A388" s="782"/>
      <c r="B388" s="785"/>
      <c r="C388" s="788"/>
      <c r="D388" s="265" t="s">
        <v>2</v>
      </c>
      <c r="E388" s="266">
        <f>E386+E387</f>
        <v>16151263</v>
      </c>
      <c r="F388" s="266">
        <f>F386+F387</f>
        <v>2400000</v>
      </c>
      <c r="G388" s="266">
        <f>G386+G387</f>
        <v>13751263</v>
      </c>
      <c r="H388" s="266">
        <f>H386+H387</f>
        <v>13751263</v>
      </c>
      <c r="I388" s="266">
        <f>I386+I387</f>
        <v>0</v>
      </c>
      <c r="J388" s="785"/>
    </row>
    <row r="389" spans="1:10" hidden="1">
      <c r="A389" s="780" t="s">
        <v>378</v>
      </c>
      <c r="B389" s="783" t="s">
        <v>509</v>
      </c>
      <c r="C389" s="786" t="s">
        <v>465</v>
      </c>
      <c r="D389" s="265" t="s">
        <v>0</v>
      </c>
      <c r="E389" s="266">
        <v>10138571</v>
      </c>
      <c r="F389" s="273">
        <v>4138311</v>
      </c>
      <c r="G389" s="266">
        <f>H389+I389</f>
        <v>6000260</v>
      </c>
      <c r="H389" s="266">
        <v>6000260</v>
      </c>
      <c r="I389" s="266">
        <v>0</v>
      </c>
      <c r="J389" s="783" t="s">
        <v>351</v>
      </c>
    </row>
    <row r="390" spans="1:10" hidden="1">
      <c r="A390" s="781"/>
      <c r="B390" s="784"/>
      <c r="C390" s="787"/>
      <c r="D390" s="265" t="s">
        <v>1</v>
      </c>
      <c r="E390" s="266"/>
      <c r="F390" s="273"/>
      <c r="G390" s="266">
        <f>H390+I390</f>
        <v>0</v>
      </c>
      <c r="H390" s="266"/>
      <c r="I390" s="266"/>
      <c r="J390" s="784"/>
    </row>
    <row r="391" spans="1:10" hidden="1">
      <c r="A391" s="782"/>
      <c r="B391" s="785"/>
      <c r="C391" s="788"/>
      <c r="D391" s="265" t="s">
        <v>2</v>
      </c>
      <c r="E391" s="266">
        <f>E389+E390</f>
        <v>10138571</v>
      </c>
      <c r="F391" s="266">
        <f>F389+F390</f>
        <v>4138311</v>
      </c>
      <c r="G391" s="266">
        <f>G389+G390</f>
        <v>6000260</v>
      </c>
      <c r="H391" s="266">
        <f>H389+H390</f>
        <v>6000260</v>
      </c>
      <c r="I391" s="266">
        <f>I389+I390</f>
        <v>0</v>
      </c>
      <c r="J391" s="785"/>
    </row>
    <row r="392" spans="1:10" hidden="1">
      <c r="A392" s="780" t="s">
        <v>386</v>
      </c>
      <c r="B392" s="783" t="s">
        <v>510</v>
      </c>
      <c r="C392" s="786" t="s">
        <v>511</v>
      </c>
      <c r="D392" s="265" t="s">
        <v>0</v>
      </c>
      <c r="E392" s="266">
        <v>840000</v>
      </c>
      <c r="F392" s="273">
        <v>0</v>
      </c>
      <c r="G392" s="266">
        <f>H392+I392</f>
        <v>200000</v>
      </c>
      <c r="H392" s="266">
        <v>200000</v>
      </c>
      <c r="I392" s="266">
        <v>0</v>
      </c>
      <c r="J392" s="783" t="s">
        <v>388</v>
      </c>
    </row>
    <row r="393" spans="1:10" hidden="1">
      <c r="A393" s="781"/>
      <c r="B393" s="784"/>
      <c r="C393" s="787"/>
      <c r="D393" s="265" t="s">
        <v>1</v>
      </c>
      <c r="E393" s="266"/>
      <c r="F393" s="273"/>
      <c r="G393" s="266">
        <f>H393+I393</f>
        <v>0</v>
      </c>
      <c r="H393" s="266"/>
      <c r="I393" s="266"/>
      <c r="J393" s="784"/>
    </row>
    <row r="394" spans="1:10" hidden="1">
      <c r="A394" s="782"/>
      <c r="B394" s="785"/>
      <c r="C394" s="788"/>
      <c r="D394" s="265" t="s">
        <v>2</v>
      </c>
      <c r="E394" s="266">
        <f>E392+E393</f>
        <v>840000</v>
      </c>
      <c r="F394" s="266">
        <f>F392+F393</f>
        <v>0</v>
      </c>
      <c r="G394" s="266">
        <f>G392+G393</f>
        <v>200000</v>
      </c>
      <c r="H394" s="266">
        <f>H392+H393</f>
        <v>200000</v>
      </c>
      <c r="I394" s="266">
        <f>I392+I393</f>
        <v>0</v>
      </c>
      <c r="J394" s="785"/>
    </row>
    <row r="395" spans="1:10" hidden="1">
      <c r="A395" s="795" t="s">
        <v>26</v>
      </c>
      <c r="B395" s="801" t="s">
        <v>28</v>
      </c>
      <c r="C395" s="777" t="s">
        <v>348</v>
      </c>
      <c r="D395" s="263" t="s">
        <v>0</v>
      </c>
      <c r="E395" s="264">
        <f t="shared" ref="E395:I396" si="21">E398+E401</f>
        <v>3354243</v>
      </c>
      <c r="F395" s="264">
        <f t="shared" si="21"/>
        <v>54243</v>
      </c>
      <c r="G395" s="264">
        <f t="shared" si="21"/>
        <v>2300000</v>
      </c>
      <c r="H395" s="264">
        <f t="shared" si="21"/>
        <v>2300000</v>
      </c>
      <c r="I395" s="264">
        <f t="shared" si="21"/>
        <v>0</v>
      </c>
      <c r="J395" s="777" t="s">
        <v>348</v>
      </c>
    </row>
    <row r="396" spans="1:10" hidden="1">
      <c r="A396" s="796"/>
      <c r="B396" s="802"/>
      <c r="C396" s="778"/>
      <c r="D396" s="263" t="s">
        <v>1</v>
      </c>
      <c r="E396" s="264">
        <f t="shared" si="21"/>
        <v>0</v>
      </c>
      <c r="F396" s="264">
        <f t="shared" si="21"/>
        <v>0</v>
      </c>
      <c r="G396" s="264">
        <f t="shared" si="21"/>
        <v>0</v>
      </c>
      <c r="H396" s="264">
        <f t="shared" si="21"/>
        <v>0</v>
      </c>
      <c r="I396" s="264">
        <f t="shared" si="21"/>
        <v>0</v>
      </c>
      <c r="J396" s="778"/>
    </row>
    <row r="397" spans="1:10" hidden="1">
      <c r="A397" s="797"/>
      <c r="B397" s="803"/>
      <c r="C397" s="779"/>
      <c r="D397" s="263" t="s">
        <v>2</v>
      </c>
      <c r="E397" s="264">
        <f>E395+E396</f>
        <v>3354243</v>
      </c>
      <c r="F397" s="264">
        <f>F395+F396</f>
        <v>54243</v>
      </c>
      <c r="G397" s="264">
        <f>G395+G396</f>
        <v>2300000</v>
      </c>
      <c r="H397" s="264">
        <f>H395+H396</f>
        <v>2300000</v>
      </c>
      <c r="I397" s="264">
        <f>I395+I396</f>
        <v>0</v>
      </c>
      <c r="J397" s="779"/>
    </row>
    <row r="398" spans="1:10" hidden="1">
      <c r="A398" s="780" t="s">
        <v>397</v>
      </c>
      <c r="B398" s="783" t="s">
        <v>512</v>
      </c>
      <c r="C398" s="786" t="s">
        <v>463</v>
      </c>
      <c r="D398" s="265" t="s">
        <v>0</v>
      </c>
      <c r="E398" s="266">
        <v>2054243</v>
      </c>
      <c r="F398" s="273">
        <v>54243</v>
      </c>
      <c r="G398" s="266">
        <f>H398+I398</f>
        <v>2000000</v>
      </c>
      <c r="H398" s="266">
        <v>2000000</v>
      </c>
      <c r="I398" s="266">
        <v>0</v>
      </c>
      <c r="J398" s="783" t="s">
        <v>351</v>
      </c>
    </row>
    <row r="399" spans="1:10" hidden="1">
      <c r="A399" s="781"/>
      <c r="B399" s="784"/>
      <c r="C399" s="787"/>
      <c r="D399" s="265" t="s">
        <v>1</v>
      </c>
      <c r="E399" s="266"/>
      <c r="F399" s="273"/>
      <c r="G399" s="266">
        <f>H399+I399</f>
        <v>0</v>
      </c>
      <c r="H399" s="266"/>
      <c r="I399" s="266"/>
      <c r="J399" s="784"/>
    </row>
    <row r="400" spans="1:10" hidden="1">
      <c r="A400" s="782"/>
      <c r="B400" s="785"/>
      <c r="C400" s="788"/>
      <c r="D400" s="265" t="s">
        <v>2</v>
      </c>
      <c r="E400" s="266">
        <f>E398+E399</f>
        <v>2054243</v>
      </c>
      <c r="F400" s="266">
        <f>F398+F399</f>
        <v>54243</v>
      </c>
      <c r="G400" s="266">
        <f>G398+G399</f>
        <v>2000000</v>
      </c>
      <c r="H400" s="266">
        <f>H398+H399</f>
        <v>2000000</v>
      </c>
      <c r="I400" s="266">
        <f>I398+I399</f>
        <v>0</v>
      </c>
      <c r="J400" s="785"/>
    </row>
    <row r="401" spans="1:10" hidden="1">
      <c r="A401" s="780" t="s">
        <v>401</v>
      </c>
      <c r="B401" s="783" t="s">
        <v>402</v>
      </c>
      <c r="C401" s="786" t="s">
        <v>511</v>
      </c>
      <c r="D401" s="265" t="s">
        <v>0</v>
      </c>
      <c r="E401" s="266">
        <v>1300000</v>
      </c>
      <c r="F401" s="273">
        <v>0</v>
      </c>
      <c r="G401" s="266">
        <f>H401+I401</f>
        <v>300000</v>
      </c>
      <c r="H401" s="266">
        <v>300000</v>
      </c>
      <c r="I401" s="266">
        <v>0</v>
      </c>
      <c r="J401" s="783" t="s">
        <v>351</v>
      </c>
    </row>
    <row r="402" spans="1:10" hidden="1">
      <c r="A402" s="781"/>
      <c r="B402" s="784"/>
      <c r="C402" s="787"/>
      <c r="D402" s="265" t="s">
        <v>1</v>
      </c>
      <c r="E402" s="266"/>
      <c r="F402" s="273"/>
      <c r="G402" s="266">
        <f>H402+I402</f>
        <v>0</v>
      </c>
      <c r="H402" s="266"/>
      <c r="I402" s="266"/>
      <c r="J402" s="784"/>
    </row>
    <row r="403" spans="1:10" hidden="1">
      <c r="A403" s="782"/>
      <c r="B403" s="785"/>
      <c r="C403" s="788"/>
      <c r="D403" s="265" t="s">
        <v>2</v>
      </c>
      <c r="E403" s="266">
        <f>E401+E402</f>
        <v>1300000</v>
      </c>
      <c r="F403" s="266">
        <f>F401+F402</f>
        <v>0</v>
      </c>
      <c r="G403" s="266">
        <f>G401+G402</f>
        <v>300000</v>
      </c>
      <c r="H403" s="266">
        <f>H401+H402</f>
        <v>300000</v>
      </c>
      <c r="I403" s="266">
        <f>I401+I402</f>
        <v>0</v>
      </c>
      <c r="J403" s="785"/>
    </row>
    <row r="404" spans="1:10" hidden="1">
      <c r="A404" s="795" t="s">
        <v>67</v>
      </c>
      <c r="B404" s="798" t="s">
        <v>68</v>
      </c>
      <c r="C404" s="777" t="s">
        <v>348</v>
      </c>
      <c r="D404" s="263" t="s">
        <v>0</v>
      </c>
      <c r="E404" s="264">
        <f t="shared" ref="E404:I405" si="22">E407+E410+E413+E416+E419+E422+E425+E431+E434+E437+E440+E443+E428</f>
        <v>296837073</v>
      </c>
      <c r="F404" s="264">
        <f t="shared" si="22"/>
        <v>29061622</v>
      </c>
      <c r="G404" s="264">
        <f t="shared" si="22"/>
        <v>107763144</v>
      </c>
      <c r="H404" s="264">
        <f t="shared" si="22"/>
        <v>79885941</v>
      </c>
      <c r="I404" s="264">
        <f t="shared" si="22"/>
        <v>27877203</v>
      </c>
      <c r="J404" s="777" t="s">
        <v>348</v>
      </c>
    </row>
    <row r="405" spans="1:10" hidden="1">
      <c r="A405" s="796"/>
      <c r="B405" s="799"/>
      <c r="C405" s="778"/>
      <c r="D405" s="263" t="s">
        <v>1</v>
      </c>
      <c r="E405" s="264">
        <f t="shared" si="22"/>
        <v>0</v>
      </c>
      <c r="F405" s="264">
        <f t="shared" si="22"/>
        <v>0</v>
      </c>
      <c r="G405" s="264">
        <f>G408+G411+G414+G417+G420+G423+G426+G432+G435+G438+G441+G444+G429</f>
        <v>0</v>
      </c>
      <c r="H405" s="264">
        <f t="shared" si="22"/>
        <v>0</v>
      </c>
      <c r="I405" s="264">
        <f t="shared" si="22"/>
        <v>0</v>
      </c>
      <c r="J405" s="778"/>
    </row>
    <row r="406" spans="1:10" hidden="1">
      <c r="A406" s="797"/>
      <c r="B406" s="800"/>
      <c r="C406" s="779"/>
      <c r="D406" s="263" t="s">
        <v>2</v>
      </c>
      <c r="E406" s="264">
        <f>E404+E405</f>
        <v>296837073</v>
      </c>
      <c r="F406" s="264">
        <f>F404+F405</f>
        <v>29061622</v>
      </c>
      <c r="G406" s="264">
        <f>G404+G405</f>
        <v>107763144</v>
      </c>
      <c r="H406" s="264">
        <f>H404+H405</f>
        <v>79885941</v>
      </c>
      <c r="I406" s="264">
        <f>I404+I405</f>
        <v>27877203</v>
      </c>
      <c r="J406" s="779"/>
    </row>
    <row r="407" spans="1:10" hidden="1">
      <c r="A407" s="780" t="s">
        <v>403</v>
      </c>
      <c r="B407" s="783" t="s">
        <v>513</v>
      </c>
      <c r="C407" s="786" t="s">
        <v>479</v>
      </c>
      <c r="D407" s="265" t="s">
        <v>0</v>
      </c>
      <c r="E407" s="266">
        <v>114216740</v>
      </c>
      <c r="F407" s="273">
        <v>6622228</v>
      </c>
      <c r="G407" s="266">
        <f>H407+I407</f>
        <v>55754406</v>
      </c>
      <c r="H407" s="266">
        <v>27877203</v>
      </c>
      <c r="I407" s="266">
        <v>27877203</v>
      </c>
      <c r="J407" s="783" t="s">
        <v>404</v>
      </c>
    </row>
    <row r="408" spans="1:10" hidden="1">
      <c r="A408" s="781"/>
      <c r="B408" s="784"/>
      <c r="C408" s="787"/>
      <c r="D408" s="265" t="s">
        <v>1</v>
      </c>
      <c r="E408" s="266"/>
      <c r="F408" s="273"/>
      <c r="G408" s="266">
        <f>H408+I408</f>
        <v>0</v>
      </c>
      <c r="H408" s="266"/>
      <c r="I408" s="266"/>
      <c r="J408" s="784"/>
    </row>
    <row r="409" spans="1:10" hidden="1">
      <c r="A409" s="782"/>
      <c r="B409" s="785"/>
      <c r="C409" s="788"/>
      <c r="D409" s="265" t="s">
        <v>2</v>
      </c>
      <c r="E409" s="266">
        <f>E407+E408</f>
        <v>114216740</v>
      </c>
      <c r="F409" s="266">
        <f>F407+F408</f>
        <v>6622228</v>
      </c>
      <c r="G409" s="266">
        <f>G407+G408</f>
        <v>55754406</v>
      </c>
      <c r="H409" s="266">
        <f>H407+H408</f>
        <v>27877203</v>
      </c>
      <c r="I409" s="266">
        <f>I407+I408</f>
        <v>27877203</v>
      </c>
      <c r="J409" s="785"/>
    </row>
    <row r="410" spans="1:10" hidden="1">
      <c r="A410" s="780" t="s">
        <v>403</v>
      </c>
      <c r="B410" s="783" t="s">
        <v>514</v>
      </c>
      <c r="C410" s="786" t="s">
        <v>457</v>
      </c>
      <c r="D410" s="265" t="s">
        <v>0</v>
      </c>
      <c r="E410" s="266">
        <v>9092217</v>
      </c>
      <c r="F410" s="273">
        <v>8534217</v>
      </c>
      <c r="G410" s="266">
        <f>H410+I410</f>
        <v>558000</v>
      </c>
      <c r="H410" s="266">
        <v>558000</v>
      </c>
      <c r="I410" s="266">
        <v>0</v>
      </c>
      <c r="J410" s="783" t="s">
        <v>409</v>
      </c>
    </row>
    <row r="411" spans="1:10" hidden="1">
      <c r="A411" s="781"/>
      <c r="B411" s="784"/>
      <c r="C411" s="787"/>
      <c r="D411" s="265" t="s">
        <v>1</v>
      </c>
      <c r="E411" s="266"/>
      <c r="F411" s="273"/>
      <c r="G411" s="266">
        <f>H411+I411</f>
        <v>0</v>
      </c>
      <c r="H411" s="266"/>
      <c r="I411" s="266"/>
      <c r="J411" s="784"/>
    </row>
    <row r="412" spans="1:10" hidden="1">
      <c r="A412" s="782"/>
      <c r="B412" s="785"/>
      <c r="C412" s="788"/>
      <c r="D412" s="265" t="s">
        <v>2</v>
      </c>
      <c r="E412" s="266">
        <f>E410+E411</f>
        <v>9092217</v>
      </c>
      <c r="F412" s="266">
        <f>F410+F411</f>
        <v>8534217</v>
      </c>
      <c r="G412" s="266">
        <f>G410+G411</f>
        <v>558000</v>
      </c>
      <c r="H412" s="266">
        <f>H410+H411</f>
        <v>558000</v>
      </c>
      <c r="I412" s="266">
        <f>I410+I411</f>
        <v>0</v>
      </c>
      <c r="J412" s="785"/>
    </row>
    <row r="413" spans="1:10" hidden="1">
      <c r="A413" s="780" t="s">
        <v>403</v>
      </c>
      <c r="B413" s="783" t="s">
        <v>515</v>
      </c>
      <c r="C413" s="786" t="s">
        <v>516</v>
      </c>
      <c r="D413" s="265" t="s">
        <v>0</v>
      </c>
      <c r="E413" s="266">
        <v>6253645</v>
      </c>
      <c r="F413" s="273">
        <v>4383137</v>
      </c>
      <c r="G413" s="266">
        <f>H413+I413</f>
        <v>1870508</v>
      </c>
      <c r="H413" s="266">
        <v>1870508</v>
      </c>
      <c r="I413" s="266">
        <v>0</v>
      </c>
      <c r="J413" s="783" t="s">
        <v>409</v>
      </c>
    </row>
    <row r="414" spans="1:10" hidden="1">
      <c r="A414" s="781"/>
      <c r="B414" s="784"/>
      <c r="C414" s="787"/>
      <c r="D414" s="265" t="s">
        <v>1</v>
      </c>
      <c r="E414" s="266"/>
      <c r="F414" s="273"/>
      <c r="G414" s="266">
        <f>H414+I414</f>
        <v>0</v>
      </c>
      <c r="H414" s="266"/>
      <c r="I414" s="266"/>
      <c r="J414" s="784"/>
    </row>
    <row r="415" spans="1:10" hidden="1">
      <c r="A415" s="782"/>
      <c r="B415" s="785"/>
      <c r="C415" s="788"/>
      <c r="D415" s="265" t="s">
        <v>2</v>
      </c>
      <c r="E415" s="266">
        <f>E413+E414</f>
        <v>6253645</v>
      </c>
      <c r="F415" s="266">
        <f>F413+F414</f>
        <v>4383137</v>
      </c>
      <c r="G415" s="266">
        <f>G413+G414</f>
        <v>1870508</v>
      </c>
      <c r="H415" s="266">
        <f>H413+H414</f>
        <v>1870508</v>
      </c>
      <c r="I415" s="266">
        <f>I413+I414</f>
        <v>0</v>
      </c>
      <c r="J415" s="785"/>
    </row>
    <row r="416" spans="1:10" hidden="1">
      <c r="A416" s="780" t="s">
        <v>517</v>
      </c>
      <c r="B416" s="783" t="s">
        <v>518</v>
      </c>
      <c r="C416" s="786" t="s">
        <v>467</v>
      </c>
      <c r="D416" s="265" t="s">
        <v>0</v>
      </c>
      <c r="E416" s="266">
        <v>79565840</v>
      </c>
      <c r="F416" s="273">
        <v>352794</v>
      </c>
      <c r="G416" s="266">
        <f>H416+I416</f>
        <v>14192568</v>
      </c>
      <c r="H416" s="266">
        <v>14192568</v>
      </c>
      <c r="I416" s="266">
        <v>0</v>
      </c>
      <c r="J416" s="783" t="s">
        <v>519</v>
      </c>
    </row>
    <row r="417" spans="1:10" hidden="1">
      <c r="A417" s="781"/>
      <c r="B417" s="784"/>
      <c r="C417" s="787"/>
      <c r="D417" s="265" t="s">
        <v>1</v>
      </c>
      <c r="E417" s="266"/>
      <c r="F417" s="273"/>
      <c r="G417" s="266">
        <f>H417+I417</f>
        <v>0</v>
      </c>
      <c r="H417" s="266"/>
      <c r="I417" s="266"/>
      <c r="J417" s="784"/>
    </row>
    <row r="418" spans="1:10" hidden="1">
      <c r="A418" s="782"/>
      <c r="B418" s="785"/>
      <c r="C418" s="788"/>
      <c r="D418" s="265" t="s">
        <v>2</v>
      </c>
      <c r="E418" s="266">
        <f>E416+E417</f>
        <v>79565840</v>
      </c>
      <c r="F418" s="266">
        <f>F416+F417</f>
        <v>352794</v>
      </c>
      <c r="G418" s="266">
        <f>G416+G417</f>
        <v>14192568</v>
      </c>
      <c r="H418" s="266">
        <f>H416+H417</f>
        <v>14192568</v>
      </c>
      <c r="I418" s="266">
        <f>I416+I417</f>
        <v>0</v>
      </c>
      <c r="J418" s="785"/>
    </row>
    <row r="419" spans="1:10" hidden="1">
      <c r="A419" s="780" t="s">
        <v>410</v>
      </c>
      <c r="B419" s="783" t="s">
        <v>520</v>
      </c>
      <c r="C419" s="786" t="s">
        <v>465</v>
      </c>
      <c r="D419" s="265" t="s">
        <v>0</v>
      </c>
      <c r="E419" s="266">
        <v>1497793</v>
      </c>
      <c r="F419" s="273">
        <v>35950</v>
      </c>
      <c r="G419" s="266">
        <f>H419+I419</f>
        <v>1461843</v>
      </c>
      <c r="H419" s="266">
        <v>1461843</v>
      </c>
      <c r="I419" s="266">
        <v>0</v>
      </c>
      <c r="J419" s="783" t="s">
        <v>521</v>
      </c>
    </row>
    <row r="420" spans="1:10" hidden="1">
      <c r="A420" s="781"/>
      <c r="B420" s="784"/>
      <c r="C420" s="787"/>
      <c r="D420" s="265" t="s">
        <v>1</v>
      </c>
      <c r="E420" s="266"/>
      <c r="F420" s="273"/>
      <c r="G420" s="266">
        <f>H420+I420</f>
        <v>0</v>
      </c>
      <c r="H420" s="266"/>
      <c r="I420" s="266"/>
      <c r="J420" s="784"/>
    </row>
    <row r="421" spans="1:10" hidden="1">
      <c r="A421" s="782"/>
      <c r="B421" s="785"/>
      <c r="C421" s="788"/>
      <c r="D421" s="265" t="s">
        <v>2</v>
      </c>
      <c r="E421" s="266">
        <f>E419+E420</f>
        <v>1497793</v>
      </c>
      <c r="F421" s="266">
        <f>F419+F420</f>
        <v>35950</v>
      </c>
      <c r="G421" s="266">
        <f>G419+G420</f>
        <v>1461843</v>
      </c>
      <c r="H421" s="266">
        <f>H419+H420</f>
        <v>1461843</v>
      </c>
      <c r="I421" s="266">
        <f>I419+I420</f>
        <v>0</v>
      </c>
      <c r="J421" s="785"/>
    </row>
    <row r="422" spans="1:10" hidden="1">
      <c r="A422" s="780" t="s">
        <v>410</v>
      </c>
      <c r="B422" s="783" t="s">
        <v>522</v>
      </c>
      <c r="C422" s="786" t="s">
        <v>523</v>
      </c>
      <c r="D422" s="265" t="s">
        <v>0</v>
      </c>
      <c r="E422" s="266">
        <v>13046425</v>
      </c>
      <c r="F422" s="273">
        <v>0</v>
      </c>
      <c r="G422" s="266">
        <f>H422+I422</f>
        <v>791425</v>
      </c>
      <c r="H422" s="266">
        <v>791425</v>
      </c>
      <c r="I422" s="266">
        <v>0</v>
      </c>
      <c r="J422" s="783" t="s">
        <v>412</v>
      </c>
    </row>
    <row r="423" spans="1:10" hidden="1">
      <c r="A423" s="781"/>
      <c r="B423" s="784"/>
      <c r="C423" s="787"/>
      <c r="D423" s="265" t="s">
        <v>1</v>
      </c>
      <c r="E423" s="266"/>
      <c r="F423" s="273"/>
      <c r="G423" s="266">
        <f>H423+I423</f>
        <v>0</v>
      </c>
      <c r="H423" s="266"/>
      <c r="I423" s="266"/>
      <c r="J423" s="784"/>
    </row>
    <row r="424" spans="1:10" hidden="1">
      <c r="A424" s="782"/>
      <c r="B424" s="785"/>
      <c r="C424" s="788"/>
      <c r="D424" s="265" t="s">
        <v>2</v>
      </c>
      <c r="E424" s="266">
        <f>E422+E423</f>
        <v>13046425</v>
      </c>
      <c r="F424" s="266">
        <f>F422+F423</f>
        <v>0</v>
      </c>
      <c r="G424" s="266">
        <f>G422+G423</f>
        <v>791425</v>
      </c>
      <c r="H424" s="266">
        <f>H422+H423</f>
        <v>791425</v>
      </c>
      <c r="I424" s="266">
        <f>I422+I423</f>
        <v>0</v>
      </c>
      <c r="J424" s="785"/>
    </row>
    <row r="425" spans="1:10" hidden="1">
      <c r="A425" s="780" t="s">
        <v>410</v>
      </c>
      <c r="B425" s="783" t="s">
        <v>524</v>
      </c>
      <c r="C425" s="786" t="s">
        <v>467</v>
      </c>
      <c r="D425" s="265" t="s">
        <v>0</v>
      </c>
      <c r="E425" s="266">
        <v>24595956</v>
      </c>
      <c r="F425" s="273">
        <v>175890</v>
      </c>
      <c r="G425" s="266">
        <f>H425+I425</f>
        <v>7899441</v>
      </c>
      <c r="H425" s="266">
        <v>7899441</v>
      </c>
      <c r="I425" s="266">
        <v>0</v>
      </c>
      <c r="J425" s="783" t="s">
        <v>525</v>
      </c>
    </row>
    <row r="426" spans="1:10" hidden="1">
      <c r="A426" s="781"/>
      <c r="B426" s="784"/>
      <c r="C426" s="787"/>
      <c r="D426" s="265" t="s">
        <v>1</v>
      </c>
      <c r="E426" s="266"/>
      <c r="F426" s="273"/>
      <c r="G426" s="266">
        <f>H426+I426</f>
        <v>0</v>
      </c>
      <c r="H426" s="266"/>
      <c r="I426" s="266"/>
      <c r="J426" s="784"/>
    </row>
    <row r="427" spans="1:10" hidden="1">
      <c r="A427" s="782"/>
      <c r="B427" s="785"/>
      <c r="C427" s="788"/>
      <c r="D427" s="265" t="s">
        <v>2</v>
      </c>
      <c r="E427" s="266">
        <f>E425+E426</f>
        <v>24595956</v>
      </c>
      <c r="F427" s="266">
        <f>F425+F426</f>
        <v>175890</v>
      </c>
      <c r="G427" s="266">
        <f>G425+G426</f>
        <v>7899441</v>
      </c>
      <c r="H427" s="266">
        <f>H425+H426</f>
        <v>7899441</v>
      </c>
      <c r="I427" s="266">
        <f>I425+I426</f>
        <v>0</v>
      </c>
      <c r="J427" s="785"/>
    </row>
    <row r="428" spans="1:10" hidden="1">
      <c r="A428" s="780" t="s">
        <v>410</v>
      </c>
      <c r="B428" s="783" t="s">
        <v>526</v>
      </c>
      <c r="C428" s="786" t="s">
        <v>523</v>
      </c>
      <c r="D428" s="265" t="s">
        <v>0</v>
      </c>
      <c r="E428" s="266">
        <v>12000000</v>
      </c>
      <c r="F428" s="273"/>
      <c r="G428" s="266">
        <f>H428+I428</f>
        <v>960000</v>
      </c>
      <c r="H428" s="266">
        <v>960000</v>
      </c>
      <c r="I428" s="266">
        <v>0</v>
      </c>
      <c r="J428" s="783" t="s">
        <v>525</v>
      </c>
    </row>
    <row r="429" spans="1:10" hidden="1">
      <c r="A429" s="781"/>
      <c r="B429" s="784"/>
      <c r="C429" s="787"/>
      <c r="D429" s="265" t="s">
        <v>1</v>
      </c>
      <c r="E429" s="266"/>
      <c r="F429" s="273"/>
      <c r="G429" s="266">
        <f>H429+I429</f>
        <v>0</v>
      </c>
      <c r="H429" s="266"/>
      <c r="I429" s="266"/>
      <c r="J429" s="784"/>
    </row>
    <row r="430" spans="1:10" hidden="1">
      <c r="A430" s="782"/>
      <c r="B430" s="785"/>
      <c r="C430" s="788"/>
      <c r="D430" s="265" t="s">
        <v>2</v>
      </c>
      <c r="E430" s="266">
        <f>E428+E429</f>
        <v>12000000</v>
      </c>
      <c r="F430" s="266">
        <f>F428+F429</f>
        <v>0</v>
      </c>
      <c r="G430" s="266">
        <f>G428+G429</f>
        <v>960000</v>
      </c>
      <c r="H430" s="266">
        <f>H428+H429</f>
        <v>960000</v>
      </c>
      <c r="I430" s="266">
        <f>I428+I429</f>
        <v>0</v>
      </c>
      <c r="J430" s="785"/>
    </row>
    <row r="431" spans="1:10" hidden="1">
      <c r="A431" s="780" t="s">
        <v>410</v>
      </c>
      <c r="B431" s="783" t="s">
        <v>527</v>
      </c>
      <c r="C431" s="786" t="s">
        <v>461</v>
      </c>
      <c r="D431" s="265" t="s">
        <v>0</v>
      </c>
      <c r="E431" s="266">
        <v>420958</v>
      </c>
      <c r="F431" s="273">
        <v>95100</v>
      </c>
      <c r="G431" s="266">
        <f>H431+I431</f>
        <v>325858</v>
      </c>
      <c r="H431" s="266">
        <v>325858</v>
      </c>
      <c r="I431" s="266">
        <v>0</v>
      </c>
      <c r="J431" s="783" t="s">
        <v>418</v>
      </c>
    </row>
    <row r="432" spans="1:10" hidden="1">
      <c r="A432" s="781"/>
      <c r="B432" s="784"/>
      <c r="C432" s="787"/>
      <c r="D432" s="265" t="s">
        <v>1</v>
      </c>
      <c r="E432" s="266"/>
      <c r="F432" s="273"/>
      <c r="G432" s="266">
        <f>H432+I432</f>
        <v>0</v>
      </c>
      <c r="H432" s="266"/>
      <c r="I432" s="266"/>
      <c r="J432" s="784"/>
    </row>
    <row r="433" spans="1:10" hidden="1">
      <c r="A433" s="782"/>
      <c r="B433" s="785"/>
      <c r="C433" s="788"/>
      <c r="D433" s="265" t="s">
        <v>2</v>
      </c>
      <c r="E433" s="266">
        <f>E431+E432</f>
        <v>420958</v>
      </c>
      <c r="F433" s="266">
        <f>F431+F432</f>
        <v>95100</v>
      </c>
      <c r="G433" s="266">
        <f>G431+G432</f>
        <v>325858</v>
      </c>
      <c r="H433" s="266">
        <f>H431+H432</f>
        <v>325858</v>
      </c>
      <c r="I433" s="266">
        <f>I431+I432</f>
        <v>0</v>
      </c>
      <c r="J433" s="785"/>
    </row>
    <row r="434" spans="1:10" hidden="1">
      <c r="A434" s="780" t="s">
        <v>424</v>
      </c>
      <c r="B434" s="783" t="s">
        <v>528</v>
      </c>
      <c r="C434" s="786" t="s">
        <v>463</v>
      </c>
      <c r="D434" s="265" t="s">
        <v>0</v>
      </c>
      <c r="E434" s="266">
        <v>31048802</v>
      </c>
      <c r="F434" s="273">
        <v>8802306</v>
      </c>
      <c r="G434" s="266">
        <f>H434+I434</f>
        <v>22246496</v>
      </c>
      <c r="H434" s="266">
        <v>22246496</v>
      </c>
      <c r="I434" s="266">
        <v>0</v>
      </c>
      <c r="J434" s="783" t="s">
        <v>425</v>
      </c>
    </row>
    <row r="435" spans="1:10" hidden="1">
      <c r="A435" s="781"/>
      <c r="B435" s="784"/>
      <c r="C435" s="787"/>
      <c r="D435" s="265" t="s">
        <v>1</v>
      </c>
      <c r="E435" s="266"/>
      <c r="F435" s="273"/>
      <c r="G435" s="266">
        <f>H435+I435</f>
        <v>0</v>
      </c>
      <c r="H435" s="266"/>
      <c r="I435" s="266"/>
      <c r="J435" s="784"/>
    </row>
    <row r="436" spans="1:10" hidden="1">
      <c r="A436" s="782"/>
      <c r="B436" s="785"/>
      <c r="C436" s="788"/>
      <c r="D436" s="265" t="s">
        <v>2</v>
      </c>
      <c r="E436" s="266">
        <f>E434+E435</f>
        <v>31048802</v>
      </c>
      <c r="F436" s="266">
        <f>F434+F435</f>
        <v>8802306</v>
      </c>
      <c r="G436" s="266">
        <f>G434+G435</f>
        <v>22246496</v>
      </c>
      <c r="H436" s="266">
        <f>H434+H435</f>
        <v>22246496</v>
      </c>
      <c r="I436" s="266">
        <f>I434+I435</f>
        <v>0</v>
      </c>
      <c r="J436" s="785"/>
    </row>
    <row r="437" spans="1:10" hidden="1">
      <c r="A437" s="780" t="s">
        <v>428</v>
      </c>
      <c r="B437" s="783" t="s">
        <v>529</v>
      </c>
      <c r="C437" s="786" t="s">
        <v>511</v>
      </c>
      <c r="D437" s="265" t="s">
        <v>0</v>
      </c>
      <c r="E437" s="266">
        <v>2775875</v>
      </c>
      <c r="F437" s="273">
        <v>0</v>
      </c>
      <c r="G437" s="266">
        <f>H437+I437</f>
        <v>401625</v>
      </c>
      <c r="H437" s="266">
        <v>401625</v>
      </c>
      <c r="I437" s="266">
        <v>0</v>
      </c>
      <c r="J437" s="783" t="s">
        <v>429</v>
      </c>
    </row>
    <row r="438" spans="1:10" hidden="1">
      <c r="A438" s="781"/>
      <c r="B438" s="784"/>
      <c r="C438" s="787"/>
      <c r="D438" s="265" t="s">
        <v>1</v>
      </c>
      <c r="E438" s="266"/>
      <c r="F438" s="273"/>
      <c r="G438" s="266">
        <f>H438+I438</f>
        <v>0</v>
      </c>
      <c r="H438" s="266"/>
      <c r="I438" s="266"/>
      <c r="J438" s="784"/>
    </row>
    <row r="439" spans="1:10" hidden="1">
      <c r="A439" s="782"/>
      <c r="B439" s="785"/>
      <c r="C439" s="788"/>
      <c r="D439" s="265" t="s">
        <v>2</v>
      </c>
      <c r="E439" s="266">
        <f>E437+E438</f>
        <v>2775875</v>
      </c>
      <c r="F439" s="266">
        <f>F437+F438</f>
        <v>0</v>
      </c>
      <c r="G439" s="266">
        <f>G437+G438</f>
        <v>401625</v>
      </c>
      <c r="H439" s="266">
        <f>H437+H438</f>
        <v>401625</v>
      </c>
      <c r="I439" s="266">
        <f>I437+I438</f>
        <v>0</v>
      </c>
      <c r="J439" s="785"/>
    </row>
    <row r="440" spans="1:10" hidden="1">
      <c r="A440" s="780" t="s">
        <v>428</v>
      </c>
      <c r="B440" s="783" t="s">
        <v>530</v>
      </c>
      <c r="C440" s="786" t="s">
        <v>511</v>
      </c>
      <c r="D440" s="265" t="s">
        <v>0</v>
      </c>
      <c r="E440" s="266">
        <v>2072822</v>
      </c>
      <c r="F440" s="273">
        <v>0</v>
      </c>
      <c r="G440" s="266">
        <f>H440+I440</f>
        <v>1110974</v>
      </c>
      <c r="H440" s="266">
        <v>1110974</v>
      </c>
      <c r="I440" s="266">
        <v>0</v>
      </c>
      <c r="J440" s="783" t="s">
        <v>531</v>
      </c>
    </row>
    <row r="441" spans="1:10" hidden="1">
      <c r="A441" s="781"/>
      <c r="B441" s="784"/>
      <c r="C441" s="787"/>
      <c r="D441" s="265" t="s">
        <v>1</v>
      </c>
      <c r="E441" s="266"/>
      <c r="F441" s="273"/>
      <c r="G441" s="266">
        <f>H441+I441</f>
        <v>0</v>
      </c>
      <c r="H441" s="266"/>
      <c r="I441" s="266"/>
      <c r="J441" s="784"/>
    </row>
    <row r="442" spans="1:10" hidden="1">
      <c r="A442" s="782"/>
      <c r="B442" s="785"/>
      <c r="C442" s="788"/>
      <c r="D442" s="265" t="s">
        <v>2</v>
      </c>
      <c r="E442" s="266">
        <f>E440+E441</f>
        <v>2072822</v>
      </c>
      <c r="F442" s="266">
        <f>F440+F441</f>
        <v>0</v>
      </c>
      <c r="G442" s="266">
        <f>G440+G441</f>
        <v>1110974</v>
      </c>
      <c r="H442" s="266">
        <f>H440+H441</f>
        <v>1110974</v>
      </c>
      <c r="I442" s="266">
        <f>I440+I441</f>
        <v>0</v>
      </c>
      <c r="J442" s="785"/>
    </row>
    <row r="443" spans="1:10" hidden="1">
      <c r="A443" s="780" t="s">
        <v>428</v>
      </c>
      <c r="B443" s="783" t="s">
        <v>532</v>
      </c>
      <c r="C443" s="786" t="s">
        <v>461</v>
      </c>
      <c r="D443" s="265" t="s">
        <v>0</v>
      </c>
      <c r="E443" s="266">
        <v>250000</v>
      </c>
      <c r="F443" s="273">
        <v>60000</v>
      </c>
      <c r="G443" s="266">
        <f>H443+I443</f>
        <v>190000</v>
      </c>
      <c r="H443" s="266">
        <v>190000</v>
      </c>
      <c r="I443" s="266">
        <v>0</v>
      </c>
      <c r="J443" s="783" t="s">
        <v>533</v>
      </c>
    </row>
    <row r="444" spans="1:10" hidden="1">
      <c r="A444" s="781"/>
      <c r="B444" s="784"/>
      <c r="C444" s="787"/>
      <c r="D444" s="265" t="s">
        <v>1</v>
      </c>
      <c r="E444" s="266"/>
      <c r="F444" s="273"/>
      <c r="G444" s="266">
        <f>H444+I444</f>
        <v>0</v>
      </c>
      <c r="H444" s="266"/>
      <c r="I444" s="266"/>
      <c r="J444" s="784"/>
    </row>
    <row r="445" spans="1:10" hidden="1">
      <c r="A445" s="782"/>
      <c r="B445" s="785"/>
      <c r="C445" s="788"/>
      <c r="D445" s="265" t="s">
        <v>2</v>
      </c>
      <c r="E445" s="266">
        <f>E443+E444</f>
        <v>250000</v>
      </c>
      <c r="F445" s="266">
        <f>F443+F444</f>
        <v>60000</v>
      </c>
      <c r="G445" s="266">
        <f>G443+G444</f>
        <v>190000</v>
      </c>
      <c r="H445" s="266">
        <f>H443+H444</f>
        <v>190000</v>
      </c>
      <c r="I445" s="266">
        <f>I443+I444</f>
        <v>0</v>
      </c>
      <c r="J445" s="785"/>
    </row>
    <row r="446" spans="1:10" ht="5.0999999999999996" customHeight="1">
      <c r="A446" s="268"/>
      <c r="B446" s="269"/>
      <c r="C446" s="265"/>
      <c r="D446" s="265"/>
      <c r="E446" s="266"/>
      <c r="F446" s="273"/>
      <c r="G446" s="266"/>
      <c r="H446" s="266"/>
      <c r="I446" s="266"/>
      <c r="J446" s="271"/>
    </row>
    <row r="447" spans="1:10" ht="15.75">
      <c r="A447" s="789" t="s">
        <v>451</v>
      </c>
      <c r="B447" s="790"/>
      <c r="C447" s="766" t="s">
        <v>348</v>
      </c>
      <c r="D447" s="257" t="s">
        <v>0</v>
      </c>
      <c r="E447" s="272">
        <f>E266+E356+E368+E374+E383+E395+E404+E362</f>
        <v>1146285435</v>
      </c>
      <c r="F447" s="272">
        <f t="shared" ref="F447:I448" si="23">F266+F356+F368+F374+F383+F395+F404+F362</f>
        <v>84452691</v>
      </c>
      <c r="G447" s="272">
        <f t="shared" si="23"/>
        <v>317178345</v>
      </c>
      <c r="H447" s="272">
        <f t="shared" si="23"/>
        <v>256132077</v>
      </c>
      <c r="I447" s="272">
        <f t="shared" si="23"/>
        <v>61046268</v>
      </c>
      <c r="J447" s="769" t="s">
        <v>348</v>
      </c>
    </row>
    <row r="448" spans="1:10" ht="15.75">
      <c r="A448" s="791"/>
      <c r="B448" s="792"/>
      <c r="C448" s="767"/>
      <c r="D448" s="257" t="s">
        <v>1</v>
      </c>
      <c r="E448" s="272">
        <f>E267+E357+E369+E375+E384+E396+E405+E363</f>
        <v>13084900</v>
      </c>
      <c r="F448" s="272">
        <f t="shared" si="23"/>
        <v>0</v>
      </c>
      <c r="G448" s="272">
        <f t="shared" si="23"/>
        <v>12900000</v>
      </c>
      <c r="H448" s="272">
        <f t="shared" si="23"/>
        <v>12900000</v>
      </c>
      <c r="I448" s="272">
        <f t="shared" si="23"/>
        <v>0</v>
      </c>
      <c r="J448" s="770"/>
    </row>
    <row r="449" spans="1:10" ht="15.75">
      <c r="A449" s="793"/>
      <c r="B449" s="794"/>
      <c r="C449" s="768"/>
      <c r="D449" s="257" t="s">
        <v>2</v>
      </c>
      <c r="E449" s="272">
        <f>E447+E448</f>
        <v>1159370335</v>
      </c>
      <c r="F449" s="272">
        <f>F447+F448</f>
        <v>84452691</v>
      </c>
      <c r="G449" s="272">
        <f>G447+G448</f>
        <v>330078345</v>
      </c>
      <c r="H449" s="272">
        <f>H447+H448</f>
        <v>269032077</v>
      </c>
      <c r="I449" s="272">
        <f>I447+I448</f>
        <v>61046268</v>
      </c>
      <c r="J449" s="771"/>
    </row>
    <row r="450" spans="1:10" hidden="1">
      <c r="A450" s="772"/>
      <c r="B450" s="772"/>
      <c r="C450" s="772"/>
      <c r="D450" s="772"/>
      <c r="E450" s="772"/>
      <c r="F450" s="772"/>
      <c r="G450" s="772"/>
      <c r="H450" s="772"/>
      <c r="I450" s="772"/>
      <c r="J450" s="772"/>
    </row>
    <row r="451" spans="1:10" ht="15.75" hidden="1">
      <c r="A451" s="773" t="s">
        <v>534</v>
      </c>
      <c r="B451" s="774"/>
      <c r="C451" s="774"/>
      <c r="D451" s="774"/>
      <c r="E451" s="774"/>
      <c r="F451" s="774"/>
      <c r="G451" s="774"/>
      <c r="H451" s="774"/>
      <c r="I451" s="774"/>
      <c r="J451" s="775"/>
    </row>
    <row r="452" spans="1:10" hidden="1">
      <c r="A452" s="776"/>
      <c r="B452" s="776"/>
      <c r="C452" s="776"/>
      <c r="D452" s="776"/>
      <c r="E452" s="776"/>
      <c r="F452" s="776"/>
      <c r="G452" s="776"/>
      <c r="H452" s="776"/>
      <c r="I452" s="776"/>
      <c r="J452" s="776"/>
    </row>
    <row r="453" spans="1:10" hidden="1">
      <c r="A453" s="777" t="s">
        <v>348</v>
      </c>
      <c r="B453" s="777" t="s">
        <v>348</v>
      </c>
      <c r="C453" s="777" t="s">
        <v>348</v>
      </c>
      <c r="D453" s="263" t="s">
        <v>0</v>
      </c>
      <c r="E453" s="777" t="s">
        <v>348</v>
      </c>
      <c r="F453" s="777" t="s">
        <v>348</v>
      </c>
      <c r="G453" s="274">
        <f>H453+I453</f>
        <v>7042672</v>
      </c>
      <c r="H453" s="274">
        <v>0</v>
      </c>
      <c r="I453" s="274">
        <v>7042672</v>
      </c>
      <c r="J453" s="777" t="s">
        <v>348</v>
      </c>
    </row>
    <row r="454" spans="1:10" hidden="1">
      <c r="A454" s="778"/>
      <c r="B454" s="778"/>
      <c r="C454" s="778"/>
      <c r="D454" s="263" t="s">
        <v>1</v>
      </c>
      <c r="E454" s="778"/>
      <c r="F454" s="778"/>
      <c r="G454" s="274">
        <f>H454+I454</f>
        <v>0</v>
      </c>
      <c r="H454" s="274"/>
      <c r="I454" s="274"/>
      <c r="J454" s="778"/>
    </row>
    <row r="455" spans="1:10" hidden="1">
      <c r="A455" s="779"/>
      <c r="B455" s="779"/>
      <c r="C455" s="779"/>
      <c r="D455" s="263" t="s">
        <v>2</v>
      </c>
      <c r="E455" s="779"/>
      <c r="F455" s="779"/>
      <c r="G455" s="274">
        <f>G453+G454</f>
        <v>7042672</v>
      </c>
      <c r="H455" s="274">
        <f>H453+H454</f>
        <v>0</v>
      </c>
      <c r="I455" s="274">
        <f>I453+I454</f>
        <v>7042672</v>
      </c>
      <c r="J455" s="779"/>
    </row>
    <row r="456" spans="1:10" ht="5.0999999999999996" customHeight="1">
      <c r="A456" s="772"/>
      <c r="B456" s="772"/>
      <c r="C456" s="772"/>
      <c r="D456" s="772"/>
      <c r="E456" s="772"/>
      <c r="F456" s="772"/>
      <c r="G456" s="772"/>
      <c r="H456" s="772"/>
      <c r="I456" s="772"/>
      <c r="J456" s="772"/>
    </row>
    <row r="457" spans="1:10" ht="15.75">
      <c r="A457" s="773" t="s">
        <v>535</v>
      </c>
      <c r="B457" s="774"/>
      <c r="C457" s="774"/>
      <c r="D457" s="774"/>
      <c r="E457" s="774"/>
      <c r="F457" s="774"/>
      <c r="G457" s="774"/>
      <c r="H457" s="774"/>
      <c r="I457" s="774"/>
      <c r="J457" s="775"/>
    </row>
    <row r="458" spans="1:10" ht="5.0999999999999996" customHeight="1">
      <c r="A458" s="776"/>
      <c r="B458" s="776"/>
      <c r="C458" s="776"/>
      <c r="D458" s="776"/>
      <c r="E458" s="776"/>
      <c r="F458" s="776"/>
      <c r="G458" s="776"/>
      <c r="H458" s="776"/>
      <c r="I458" s="776"/>
      <c r="J458" s="776"/>
    </row>
    <row r="459" spans="1:10">
      <c r="A459" s="777" t="s">
        <v>348</v>
      </c>
      <c r="B459" s="777" t="s">
        <v>348</v>
      </c>
      <c r="C459" s="777" t="s">
        <v>348</v>
      </c>
      <c r="D459" s="263" t="s">
        <v>0</v>
      </c>
      <c r="E459" s="777" t="s">
        <v>348</v>
      </c>
      <c r="F459" s="777" t="s">
        <v>348</v>
      </c>
      <c r="G459" s="274">
        <f>H459+I459</f>
        <v>138977698</v>
      </c>
      <c r="H459" s="274">
        <v>7140574</v>
      </c>
      <c r="I459" s="274">
        <v>131837124</v>
      </c>
      <c r="J459" s="777" t="s">
        <v>348</v>
      </c>
    </row>
    <row r="460" spans="1:10">
      <c r="A460" s="778"/>
      <c r="B460" s="778"/>
      <c r="C460" s="778"/>
      <c r="D460" s="263" t="s">
        <v>1</v>
      </c>
      <c r="E460" s="778"/>
      <c r="F460" s="778"/>
      <c r="G460" s="274">
        <f>H460+I460</f>
        <v>-6300000</v>
      </c>
      <c r="H460" s="274">
        <v>-315000</v>
      </c>
      <c r="I460" s="274">
        <f>-5355000-630000</f>
        <v>-5985000</v>
      </c>
      <c r="J460" s="778"/>
    </row>
    <row r="461" spans="1:10">
      <c r="A461" s="779"/>
      <c r="B461" s="779"/>
      <c r="C461" s="779"/>
      <c r="D461" s="263" t="s">
        <v>2</v>
      </c>
      <c r="E461" s="779"/>
      <c r="F461" s="779"/>
      <c r="G461" s="274">
        <f>G459+G460</f>
        <v>132677698</v>
      </c>
      <c r="H461" s="274">
        <f>H459+H460</f>
        <v>6825574</v>
      </c>
      <c r="I461" s="274">
        <f>I459+I460</f>
        <v>125852124</v>
      </c>
      <c r="J461" s="779"/>
    </row>
    <row r="462" spans="1:10" ht="5.0999999999999996" customHeight="1">
      <c r="A462" s="764"/>
      <c r="B462" s="764"/>
      <c r="C462" s="764"/>
      <c r="D462" s="764"/>
      <c r="E462" s="764"/>
      <c r="F462" s="764"/>
      <c r="G462" s="764"/>
      <c r="H462" s="764"/>
      <c r="I462" s="764"/>
      <c r="J462" s="764"/>
    </row>
    <row r="463" spans="1:10" ht="15.75">
      <c r="A463" s="765" t="s">
        <v>143</v>
      </c>
      <c r="B463" s="765"/>
      <c r="C463" s="766" t="s">
        <v>348</v>
      </c>
      <c r="D463" s="257" t="s">
        <v>0</v>
      </c>
      <c r="E463" s="766" t="s">
        <v>348</v>
      </c>
      <c r="F463" s="766" t="s">
        <v>348</v>
      </c>
      <c r="G463" s="258">
        <f t="shared" ref="G463:I464" si="24">G13</f>
        <v>652080706</v>
      </c>
      <c r="H463" s="258">
        <f t="shared" si="24"/>
        <v>442213623</v>
      </c>
      <c r="I463" s="258">
        <f t="shared" si="24"/>
        <v>209867083</v>
      </c>
      <c r="J463" s="769" t="s">
        <v>348</v>
      </c>
    </row>
    <row r="464" spans="1:10" ht="15.75">
      <c r="A464" s="765"/>
      <c r="B464" s="765"/>
      <c r="C464" s="767"/>
      <c r="D464" s="257" t="s">
        <v>1</v>
      </c>
      <c r="E464" s="767"/>
      <c r="F464" s="767"/>
      <c r="G464" s="258">
        <f>G14</f>
        <v>31204282</v>
      </c>
      <c r="H464" s="258">
        <f t="shared" si="24"/>
        <v>37189282</v>
      </c>
      <c r="I464" s="258">
        <f t="shared" si="24"/>
        <v>-5985000</v>
      </c>
      <c r="J464" s="770"/>
    </row>
    <row r="465" spans="1:10" ht="15.75">
      <c r="A465" s="765"/>
      <c r="B465" s="765"/>
      <c r="C465" s="768"/>
      <c r="D465" s="257" t="s">
        <v>2</v>
      </c>
      <c r="E465" s="768"/>
      <c r="F465" s="768"/>
      <c r="G465" s="258">
        <f>G463+G464</f>
        <v>683284988</v>
      </c>
      <c r="H465" s="258">
        <f>H463+H464</f>
        <v>479402905</v>
      </c>
      <c r="I465" s="258">
        <f>I463+I464</f>
        <v>203882083</v>
      </c>
      <c r="J465" s="771"/>
    </row>
    <row r="466" spans="1:10" ht="5.0999999999999996" customHeight="1"/>
    <row r="467" spans="1:10">
      <c r="A467" s="199" t="s">
        <v>100</v>
      </c>
      <c r="C467" s="200"/>
      <c r="D467" s="200"/>
      <c r="E467" s="201"/>
      <c r="F467" s="201"/>
      <c r="G467" s="201"/>
      <c r="H467" s="201"/>
      <c r="I467" s="201"/>
      <c r="J467" s="201"/>
    </row>
    <row r="468" spans="1:10">
      <c r="A468" s="199" t="s">
        <v>294</v>
      </c>
      <c r="C468" s="200"/>
      <c r="D468" s="200"/>
      <c r="E468" s="201"/>
      <c r="F468" s="201"/>
      <c r="G468" s="201"/>
      <c r="H468" s="201"/>
      <c r="I468" s="201"/>
      <c r="J468" s="201"/>
    </row>
    <row r="469" spans="1:10">
      <c r="A469" s="199" t="s">
        <v>295</v>
      </c>
      <c r="C469" s="200"/>
      <c r="D469" s="200"/>
      <c r="E469" s="201"/>
      <c r="F469" s="201"/>
      <c r="G469" s="201"/>
      <c r="H469" s="201"/>
      <c r="I469" s="201"/>
      <c r="J469" s="201"/>
    </row>
    <row r="470" spans="1:10">
      <c r="A470" s="199" t="s">
        <v>296</v>
      </c>
      <c r="C470" s="200"/>
      <c r="D470" s="200"/>
    </row>
  </sheetData>
  <sheetProtection algorithmName="SHA-512" hashValue="uQBy0Tr1OjGdxPUL8gXOsZDcWnGYHGtv0X/IpgvoNVtht5UWquBxGBcOVcYeNqu9lDePVA++l7ujKDPuFRBVXA==" saltValue="wvMazKskqktCvo8B+jEgtA==" spinCount="100000" sheet="1" objects="1" scenarios="1"/>
  <mergeCells count="692">
    <mergeCell ref="A5:J5"/>
    <mergeCell ref="A7:A10"/>
    <mergeCell ref="B7:B10"/>
    <mergeCell ref="C7:C10"/>
    <mergeCell ref="D7:D10"/>
    <mergeCell ref="E7:E10"/>
    <mergeCell ref="F7:F10"/>
    <mergeCell ref="G7:I7"/>
    <mergeCell ref="J7:J10"/>
    <mergeCell ref="G8:G10"/>
    <mergeCell ref="J13:J15"/>
    <mergeCell ref="A17:J17"/>
    <mergeCell ref="A19:A21"/>
    <mergeCell ref="B19:B21"/>
    <mergeCell ref="C19:C21"/>
    <mergeCell ref="F19:F21"/>
    <mergeCell ref="J19:J21"/>
    <mergeCell ref="H8:I8"/>
    <mergeCell ref="H9:H10"/>
    <mergeCell ref="I9:I10"/>
    <mergeCell ref="A13:A15"/>
    <mergeCell ref="B13:B15"/>
    <mergeCell ref="C13:C15"/>
    <mergeCell ref="E13:E15"/>
    <mergeCell ref="F13:F15"/>
    <mergeCell ref="A22:A24"/>
    <mergeCell ref="B22:B24"/>
    <mergeCell ref="C22:C24"/>
    <mergeCell ref="F22:F24"/>
    <mergeCell ref="J22:J24"/>
    <mergeCell ref="A25:A27"/>
    <mergeCell ref="B25:B27"/>
    <mergeCell ref="C25:C27"/>
    <mergeCell ref="F25:F27"/>
    <mergeCell ref="J25:J27"/>
    <mergeCell ref="A28:A30"/>
    <mergeCell ref="B28:B30"/>
    <mergeCell ref="C28:C30"/>
    <mergeCell ref="F28:F30"/>
    <mergeCell ref="J28:J30"/>
    <mergeCell ref="A31:A33"/>
    <mergeCell ref="B31:B33"/>
    <mergeCell ref="C31:C33"/>
    <mergeCell ref="F31:F33"/>
    <mergeCell ref="J31:J33"/>
    <mergeCell ref="A34:A36"/>
    <mergeCell ref="B34:B36"/>
    <mergeCell ref="C34:C36"/>
    <mergeCell ref="F34:F36"/>
    <mergeCell ref="J34:J36"/>
    <mergeCell ref="A37:A39"/>
    <mergeCell ref="B37:B39"/>
    <mergeCell ref="C37:C39"/>
    <mergeCell ref="F37:F39"/>
    <mergeCell ref="J37:J39"/>
    <mergeCell ref="A40:A42"/>
    <mergeCell ref="B40:B42"/>
    <mergeCell ref="C40:C42"/>
    <mergeCell ref="F40:F42"/>
    <mergeCell ref="J40:J42"/>
    <mergeCell ref="A43:A45"/>
    <mergeCell ref="B43:B45"/>
    <mergeCell ref="C43:C45"/>
    <mergeCell ref="F43:F45"/>
    <mergeCell ref="J43:J45"/>
    <mergeCell ref="A46:A48"/>
    <mergeCell ref="B46:B48"/>
    <mergeCell ref="C46:C48"/>
    <mergeCell ref="F46:F48"/>
    <mergeCell ref="J46:J48"/>
    <mergeCell ref="A49:A51"/>
    <mergeCell ref="B49:B51"/>
    <mergeCell ref="C49:C51"/>
    <mergeCell ref="F49:F51"/>
    <mergeCell ref="J49:J51"/>
    <mergeCell ref="A52:A54"/>
    <mergeCell ref="B52:B54"/>
    <mergeCell ref="C52:C54"/>
    <mergeCell ref="F52:F54"/>
    <mergeCell ref="J52:J54"/>
    <mergeCell ref="A55:A57"/>
    <mergeCell ref="B55:B57"/>
    <mergeCell ref="C55:C57"/>
    <mergeCell ref="F55:F57"/>
    <mergeCell ref="J55:J57"/>
    <mergeCell ref="A58:A60"/>
    <mergeCell ref="B58:B60"/>
    <mergeCell ref="C58:C60"/>
    <mergeCell ref="F58:F60"/>
    <mergeCell ref="J58:J60"/>
    <mergeCell ref="A61:A63"/>
    <mergeCell ref="B61:B63"/>
    <mergeCell ref="C61:C63"/>
    <mergeCell ref="F61:F63"/>
    <mergeCell ref="J61:J63"/>
    <mergeCell ref="A64:A66"/>
    <mergeCell ref="B64:B66"/>
    <mergeCell ref="C64:C66"/>
    <mergeCell ref="F64:F66"/>
    <mergeCell ref="J64:J66"/>
    <mergeCell ref="A67:A69"/>
    <mergeCell ref="B67:B69"/>
    <mergeCell ref="C67:C69"/>
    <mergeCell ref="F67:F69"/>
    <mergeCell ref="J67:J69"/>
    <mergeCell ref="A70:A72"/>
    <mergeCell ref="B70:B72"/>
    <mergeCell ref="C70:C72"/>
    <mergeCell ref="F70:F72"/>
    <mergeCell ref="J70:J72"/>
    <mergeCell ref="A73:A75"/>
    <mergeCell ref="B73:B75"/>
    <mergeCell ref="C73:C75"/>
    <mergeCell ref="F73:F75"/>
    <mergeCell ref="J73:J75"/>
    <mergeCell ref="A76:A78"/>
    <mergeCell ref="B76:B78"/>
    <mergeCell ref="C76:C78"/>
    <mergeCell ref="F76:F78"/>
    <mergeCell ref="J76:J78"/>
    <mergeCell ref="A79:A81"/>
    <mergeCell ref="B79:B81"/>
    <mergeCell ref="C79:C81"/>
    <mergeCell ref="F79:F81"/>
    <mergeCell ref="J79:J81"/>
    <mergeCell ref="A82:A84"/>
    <mergeCell ref="B82:B84"/>
    <mergeCell ref="C82:C84"/>
    <mergeCell ref="F82:F84"/>
    <mergeCell ref="J82:J84"/>
    <mergeCell ref="A85:A87"/>
    <mergeCell ref="B85:B87"/>
    <mergeCell ref="C85:C87"/>
    <mergeCell ref="F85:F87"/>
    <mergeCell ref="J85:J87"/>
    <mergeCell ref="A88:A90"/>
    <mergeCell ref="B88:B90"/>
    <mergeCell ref="C88:C90"/>
    <mergeCell ref="F88:F90"/>
    <mergeCell ref="J88:J90"/>
    <mergeCell ref="A91:A93"/>
    <mergeCell ref="B91:B93"/>
    <mergeCell ref="C91:C93"/>
    <mergeCell ref="F91:F93"/>
    <mergeCell ref="J91:J93"/>
    <mergeCell ref="A94:A96"/>
    <mergeCell ref="B94:B96"/>
    <mergeCell ref="C94:C96"/>
    <mergeCell ref="F94:F96"/>
    <mergeCell ref="J94:J96"/>
    <mergeCell ref="A97:A99"/>
    <mergeCell ref="B97:B99"/>
    <mergeCell ref="C97:C99"/>
    <mergeCell ref="F97:F99"/>
    <mergeCell ref="J97:J99"/>
    <mergeCell ref="A100:A102"/>
    <mergeCell ref="B100:B102"/>
    <mergeCell ref="C100:C102"/>
    <mergeCell ref="F100:F102"/>
    <mergeCell ref="J100:J102"/>
    <mergeCell ref="A103:A105"/>
    <mergeCell ref="B103:B105"/>
    <mergeCell ref="C103:C105"/>
    <mergeCell ref="F103:F105"/>
    <mergeCell ref="J103:J105"/>
    <mergeCell ref="A106:A108"/>
    <mergeCell ref="B106:B108"/>
    <mergeCell ref="C106:C108"/>
    <mergeCell ref="F106:F108"/>
    <mergeCell ref="J106:J108"/>
    <mergeCell ref="A109:A111"/>
    <mergeCell ref="B109:B111"/>
    <mergeCell ref="C109:C111"/>
    <mergeCell ref="F109:F111"/>
    <mergeCell ref="J109:J111"/>
    <mergeCell ref="A112:A114"/>
    <mergeCell ref="B112:B114"/>
    <mergeCell ref="C112:C114"/>
    <mergeCell ref="F112:F114"/>
    <mergeCell ref="J112:J114"/>
    <mergeCell ref="A115:A117"/>
    <mergeCell ref="B115:B117"/>
    <mergeCell ref="C115:C117"/>
    <mergeCell ref="F115:F117"/>
    <mergeCell ref="J115:J117"/>
    <mergeCell ref="A118:A120"/>
    <mergeCell ref="B118:B120"/>
    <mergeCell ref="C118:C120"/>
    <mergeCell ref="F118:F120"/>
    <mergeCell ref="J118:J120"/>
    <mergeCell ref="A121:A123"/>
    <mergeCell ref="B121:B123"/>
    <mergeCell ref="C121:C123"/>
    <mergeCell ref="F121:F123"/>
    <mergeCell ref="J121:J123"/>
    <mergeCell ref="A124:A126"/>
    <mergeCell ref="B124:B126"/>
    <mergeCell ref="C124:C126"/>
    <mergeCell ref="F124:F126"/>
    <mergeCell ref="J124:J126"/>
    <mergeCell ref="A127:A129"/>
    <mergeCell ref="B127:B129"/>
    <mergeCell ref="C127:C129"/>
    <mergeCell ref="F127:F129"/>
    <mergeCell ref="J127:J129"/>
    <mergeCell ref="A130:A132"/>
    <mergeCell ref="B130:B132"/>
    <mergeCell ref="C130:C132"/>
    <mergeCell ref="J130:J132"/>
    <mergeCell ref="A133:A135"/>
    <mergeCell ref="B133:B135"/>
    <mergeCell ref="C133:C135"/>
    <mergeCell ref="F133:F135"/>
    <mergeCell ref="J133:J135"/>
    <mergeCell ref="A136:A138"/>
    <mergeCell ref="B136:B138"/>
    <mergeCell ref="C136:C138"/>
    <mergeCell ref="F136:F138"/>
    <mergeCell ref="J136:J138"/>
    <mergeCell ref="A139:A141"/>
    <mergeCell ref="B139:B141"/>
    <mergeCell ref="C139:C141"/>
    <mergeCell ref="F139:F141"/>
    <mergeCell ref="J139:J141"/>
    <mergeCell ref="A142:A144"/>
    <mergeCell ref="B142:B144"/>
    <mergeCell ref="C142:C144"/>
    <mergeCell ref="F142:F144"/>
    <mergeCell ref="J142:J144"/>
    <mergeCell ref="A145:A147"/>
    <mergeCell ref="B145:B147"/>
    <mergeCell ref="C145:C147"/>
    <mergeCell ref="F145:F147"/>
    <mergeCell ref="J145:J147"/>
    <mergeCell ref="A148:A150"/>
    <mergeCell ref="B148:B150"/>
    <mergeCell ref="C148:C150"/>
    <mergeCell ref="F148:F150"/>
    <mergeCell ref="J148:J150"/>
    <mergeCell ref="A151:A153"/>
    <mergeCell ref="B151:B153"/>
    <mergeCell ref="C151:C153"/>
    <mergeCell ref="F151:F153"/>
    <mergeCell ref="J151:J153"/>
    <mergeCell ref="A154:A156"/>
    <mergeCell ref="B154:B156"/>
    <mergeCell ref="C154:C156"/>
    <mergeCell ref="F154:F156"/>
    <mergeCell ref="J154:J156"/>
    <mergeCell ref="A157:A159"/>
    <mergeCell ref="B157:B159"/>
    <mergeCell ref="C157:C159"/>
    <mergeCell ref="F157:F159"/>
    <mergeCell ref="J157:J159"/>
    <mergeCell ref="A160:A162"/>
    <mergeCell ref="B160:B162"/>
    <mergeCell ref="C160:C162"/>
    <mergeCell ref="F160:F162"/>
    <mergeCell ref="J160:J162"/>
    <mergeCell ref="A163:A165"/>
    <mergeCell ref="B163:B165"/>
    <mergeCell ref="C163:C165"/>
    <mergeCell ref="F163:F165"/>
    <mergeCell ref="J163:J165"/>
    <mergeCell ref="A166:A168"/>
    <mergeCell ref="B166:B168"/>
    <mergeCell ref="C166:C168"/>
    <mergeCell ref="F166:F168"/>
    <mergeCell ref="J166:J168"/>
    <mergeCell ref="A169:A171"/>
    <mergeCell ref="B169:B171"/>
    <mergeCell ref="C169:C171"/>
    <mergeCell ref="F169:F171"/>
    <mergeCell ref="J169:J171"/>
    <mergeCell ref="A172:A174"/>
    <mergeCell ref="B172:B174"/>
    <mergeCell ref="C172:C174"/>
    <mergeCell ref="F172:F174"/>
    <mergeCell ref="J172:J174"/>
    <mergeCell ref="A175:A177"/>
    <mergeCell ref="B175:B177"/>
    <mergeCell ref="C175:C177"/>
    <mergeCell ref="F175:F177"/>
    <mergeCell ref="J175:J177"/>
    <mergeCell ref="A178:A180"/>
    <mergeCell ref="B178:B180"/>
    <mergeCell ref="C178:C180"/>
    <mergeCell ref="F178:F180"/>
    <mergeCell ref="J178:J180"/>
    <mergeCell ref="A181:A183"/>
    <mergeCell ref="B181:B183"/>
    <mergeCell ref="C181:C183"/>
    <mergeCell ref="F181:F183"/>
    <mergeCell ref="J181:J183"/>
    <mergeCell ref="A184:A186"/>
    <mergeCell ref="B184:B186"/>
    <mergeCell ref="C184:C186"/>
    <mergeCell ref="F184:F186"/>
    <mergeCell ref="J184:J186"/>
    <mergeCell ref="A187:A189"/>
    <mergeCell ref="B187:B189"/>
    <mergeCell ref="C187:C189"/>
    <mergeCell ref="F187:F189"/>
    <mergeCell ref="J187:J189"/>
    <mergeCell ref="A190:A192"/>
    <mergeCell ref="B190:B192"/>
    <mergeCell ref="C190:C192"/>
    <mergeCell ref="F190:F192"/>
    <mergeCell ref="J190:J192"/>
    <mergeCell ref="A193:A195"/>
    <mergeCell ref="B193:B195"/>
    <mergeCell ref="C193:C195"/>
    <mergeCell ref="F193:F195"/>
    <mergeCell ref="J193:J195"/>
    <mergeCell ref="A196:A198"/>
    <mergeCell ref="B196:B198"/>
    <mergeCell ref="C196:C198"/>
    <mergeCell ref="F196:F198"/>
    <mergeCell ref="J196:J198"/>
    <mergeCell ref="A199:A201"/>
    <mergeCell ref="B199:B201"/>
    <mergeCell ref="C199:C201"/>
    <mergeCell ref="F199:F201"/>
    <mergeCell ref="J199:J201"/>
    <mergeCell ref="A202:A204"/>
    <mergeCell ref="B202:B204"/>
    <mergeCell ref="C202:C204"/>
    <mergeCell ref="F202:F204"/>
    <mergeCell ref="J202:J204"/>
    <mergeCell ref="A205:A207"/>
    <mergeCell ref="B205:B207"/>
    <mergeCell ref="C205:C207"/>
    <mergeCell ref="F205:F207"/>
    <mergeCell ref="J205:J207"/>
    <mergeCell ref="A208:A210"/>
    <mergeCell ref="B208:B210"/>
    <mergeCell ref="C208:C210"/>
    <mergeCell ref="F208:F210"/>
    <mergeCell ref="J208:J210"/>
    <mergeCell ref="A211:A213"/>
    <mergeCell ref="B211:B213"/>
    <mergeCell ref="C211:C213"/>
    <mergeCell ref="F211:F213"/>
    <mergeCell ref="J211:J213"/>
    <mergeCell ref="A214:A216"/>
    <mergeCell ref="B214:B216"/>
    <mergeCell ref="C214:C216"/>
    <mergeCell ref="F214:F216"/>
    <mergeCell ref="J214:J216"/>
    <mergeCell ref="A217:A219"/>
    <mergeCell ref="B217:B219"/>
    <mergeCell ref="C217:C219"/>
    <mergeCell ref="F217:F219"/>
    <mergeCell ref="J217:J219"/>
    <mergeCell ref="A220:A222"/>
    <mergeCell ref="B220:B222"/>
    <mergeCell ref="C220:C222"/>
    <mergeCell ref="F220:F222"/>
    <mergeCell ref="J220:J222"/>
    <mergeCell ref="A223:A225"/>
    <mergeCell ref="B223:B225"/>
    <mergeCell ref="C223:C225"/>
    <mergeCell ref="F223:F225"/>
    <mergeCell ref="J223:J225"/>
    <mergeCell ref="A226:A228"/>
    <mergeCell ref="B226:B228"/>
    <mergeCell ref="C226:C228"/>
    <mergeCell ref="F226:F228"/>
    <mergeCell ref="J226:J228"/>
    <mergeCell ref="A229:A231"/>
    <mergeCell ref="B229:B231"/>
    <mergeCell ref="C229:C231"/>
    <mergeCell ref="F229:F231"/>
    <mergeCell ref="J229:J231"/>
    <mergeCell ref="A232:A234"/>
    <mergeCell ref="B232:B234"/>
    <mergeCell ref="C232:C234"/>
    <mergeCell ref="F232:F234"/>
    <mergeCell ref="J232:J234"/>
    <mergeCell ref="A235:A237"/>
    <mergeCell ref="B235:B237"/>
    <mergeCell ref="C235:C237"/>
    <mergeCell ref="F235:F237"/>
    <mergeCell ref="J235:J237"/>
    <mergeCell ref="A238:A240"/>
    <mergeCell ref="B238:B240"/>
    <mergeCell ref="C238:C240"/>
    <mergeCell ref="F238:F240"/>
    <mergeCell ref="J238:J240"/>
    <mergeCell ref="A241:A243"/>
    <mergeCell ref="B241:B243"/>
    <mergeCell ref="C241:C243"/>
    <mergeCell ref="F241:F243"/>
    <mergeCell ref="J241:J243"/>
    <mergeCell ref="A244:A246"/>
    <mergeCell ref="B244:B246"/>
    <mergeCell ref="C244:C246"/>
    <mergeCell ref="F244:F246"/>
    <mergeCell ref="J244:J246"/>
    <mergeCell ref="A247:A249"/>
    <mergeCell ref="B247:B249"/>
    <mergeCell ref="C247:C249"/>
    <mergeCell ref="F247:F249"/>
    <mergeCell ref="J247:J249"/>
    <mergeCell ref="A250:A252"/>
    <mergeCell ref="B250:B252"/>
    <mergeCell ref="C250:C252"/>
    <mergeCell ref="F250:F252"/>
    <mergeCell ref="J250:J252"/>
    <mergeCell ref="A253:A255"/>
    <mergeCell ref="B253:B255"/>
    <mergeCell ref="C253:C255"/>
    <mergeCell ref="F253:F255"/>
    <mergeCell ref="J253:J255"/>
    <mergeCell ref="A263:J263"/>
    <mergeCell ref="A264:J264"/>
    <mergeCell ref="A266:A268"/>
    <mergeCell ref="B266:B268"/>
    <mergeCell ref="C266:C268"/>
    <mergeCell ref="J266:J268"/>
    <mergeCell ref="A256:A258"/>
    <mergeCell ref="B256:B258"/>
    <mergeCell ref="C256:C258"/>
    <mergeCell ref="F256:F258"/>
    <mergeCell ref="J256:J258"/>
    <mergeCell ref="A260:B262"/>
    <mergeCell ref="C260:C262"/>
    <mergeCell ref="F260:F262"/>
    <mergeCell ref="J260:J262"/>
    <mergeCell ref="A275:A277"/>
    <mergeCell ref="B275:B277"/>
    <mergeCell ref="C275:C277"/>
    <mergeCell ref="J275:J277"/>
    <mergeCell ref="A278:A280"/>
    <mergeCell ref="B278:B280"/>
    <mergeCell ref="C278:C280"/>
    <mergeCell ref="J278:J280"/>
    <mergeCell ref="A269:A271"/>
    <mergeCell ref="B269:B271"/>
    <mergeCell ref="C269:C271"/>
    <mergeCell ref="J269:J271"/>
    <mergeCell ref="A272:A274"/>
    <mergeCell ref="B272:B274"/>
    <mergeCell ref="C272:C274"/>
    <mergeCell ref="J272:J274"/>
    <mergeCell ref="A287:A289"/>
    <mergeCell ref="B287:B289"/>
    <mergeCell ref="C287:C289"/>
    <mergeCell ref="J287:J289"/>
    <mergeCell ref="A290:A292"/>
    <mergeCell ref="B290:B292"/>
    <mergeCell ref="C290:C292"/>
    <mergeCell ref="J290:J292"/>
    <mergeCell ref="A281:A283"/>
    <mergeCell ref="B281:B283"/>
    <mergeCell ref="C281:C283"/>
    <mergeCell ref="J281:J283"/>
    <mergeCell ref="A284:A286"/>
    <mergeCell ref="B284:B286"/>
    <mergeCell ref="C284:C286"/>
    <mergeCell ref="J284:J286"/>
    <mergeCell ref="A299:A301"/>
    <mergeCell ref="B299:B301"/>
    <mergeCell ref="C299:C301"/>
    <mergeCell ref="J299:J301"/>
    <mergeCell ref="A302:A304"/>
    <mergeCell ref="B302:B304"/>
    <mergeCell ref="C302:C304"/>
    <mergeCell ref="J302:J304"/>
    <mergeCell ref="A293:A295"/>
    <mergeCell ref="B293:B295"/>
    <mergeCell ref="C293:C295"/>
    <mergeCell ref="J293:J295"/>
    <mergeCell ref="A296:A298"/>
    <mergeCell ref="B296:B298"/>
    <mergeCell ref="C296:C298"/>
    <mergeCell ref="J296:J298"/>
    <mergeCell ref="A311:A313"/>
    <mergeCell ref="B311:B313"/>
    <mergeCell ref="C311:C313"/>
    <mergeCell ref="J311:J313"/>
    <mergeCell ref="A314:A316"/>
    <mergeCell ref="B314:B316"/>
    <mergeCell ref="C314:C316"/>
    <mergeCell ref="J314:J316"/>
    <mergeCell ref="A305:A307"/>
    <mergeCell ref="B305:B307"/>
    <mergeCell ref="C305:C307"/>
    <mergeCell ref="J305:J307"/>
    <mergeCell ref="A308:A310"/>
    <mergeCell ref="B308:B310"/>
    <mergeCell ref="C308:C310"/>
    <mergeCell ref="J308:J310"/>
    <mergeCell ref="A323:A325"/>
    <mergeCell ref="B323:B325"/>
    <mergeCell ref="C323:C325"/>
    <mergeCell ref="J323:J325"/>
    <mergeCell ref="A326:A328"/>
    <mergeCell ref="B326:B328"/>
    <mergeCell ref="C326:C328"/>
    <mergeCell ref="J326:J328"/>
    <mergeCell ref="A317:A319"/>
    <mergeCell ref="B317:B319"/>
    <mergeCell ref="C317:C319"/>
    <mergeCell ref="J317:J319"/>
    <mergeCell ref="A320:A322"/>
    <mergeCell ref="B320:B322"/>
    <mergeCell ref="C320:C322"/>
    <mergeCell ref="J320:J322"/>
    <mergeCell ref="A335:A337"/>
    <mergeCell ref="B335:B337"/>
    <mergeCell ref="C335:C337"/>
    <mergeCell ref="J335:J337"/>
    <mergeCell ref="A338:A340"/>
    <mergeCell ref="B338:B340"/>
    <mergeCell ref="C338:C340"/>
    <mergeCell ref="J338:J340"/>
    <mergeCell ref="A329:A331"/>
    <mergeCell ref="B329:B331"/>
    <mergeCell ref="C329:C331"/>
    <mergeCell ref="J329:J331"/>
    <mergeCell ref="A332:A334"/>
    <mergeCell ref="B332:B334"/>
    <mergeCell ref="C332:C334"/>
    <mergeCell ref="J332:J334"/>
    <mergeCell ref="A347:A349"/>
    <mergeCell ref="B347:B349"/>
    <mergeCell ref="C347:C349"/>
    <mergeCell ref="J347:J349"/>
    <mergeCell ref="A350:A352"/>
    <mergeCell ref="B350:B352"/>
    <mergeCell ref="C350:C352"/>
    <mergeCell ref="J350:J352"/>
    <mergeCell ref="A341:A343"/>
    <mergeCell ref="B341:B343"/>
    <mergeCell ref="C341:C343"/>
    <mergeCell ref="J341:J343"/>
    <mergeCell ref="A344:A346"/>
    <mergeCell ref="B344:B346"/>
    <mergeCell ref="C344:C346"/>
    <mergeCell ref="J344:J346"/>
    <mergeCell ref="A359:A361"/>
    <mergeCell ref="B359:B361"/>
    <mergeCell ref="C359:C361"/>
    <mergeCell ref="J359:J361"/>
    <mergeCell ref="A362:A364"/>
    <mergeCell ref="B362:B364"/>
    <mergeCell ref="C362:C364"/>
    <mergeCell ref="J362:J364"/>
    <mergeCell ref="A353:A355"/>
    <mergeCell ref="B353:B355"/>
    <mergeCell ref="C353:C355"/>
    <mergeCell ref="J353:J355"/>
    <mergeCell ref="A356:A358"/>
    <mergeCell ref="B356:B358"/>
    <mergeCell ref="C356:C358"/>
    <mergeCell ref="J356:J358"/>
    <mergeCell ref="A371:A373"/>
    <mergeCell ref="B371:B373"/>
    <mergeCell ref="C371:C373"/>
    <mergeCell ref="J371:J373"/>
    <mergeCell ref="A374:A376"/>
    <mergeCell ref="B374:B376"/>
    <mergeCell ref="C374:C376"/>
    <mergeCell ref="J374:J376"/>
    <mergeCell ref="A365:A367"/>
    <mergeCell ref="B365:B367"/>
    <mergeCell ref="C365:C367"/>
    <mergeCell ref="J365:J367"/>
    <mergeCell ref="A368:A370"/>
    <mergeCell ref="B368:B370"/>
    <mergeCell ref="C368:C370"/>
    <mergeCell ref="J368:J370"/>
    <mergeCell ref="A383:A385"/>
    <mergeCell ref="B383:B385"/>
    <mergeCell ref="C383:C385"/>
    <mergeCell ref="J383:J385"/>
    <mergeCell ref="A386:A388"/>
    <mergeCell ref="B386:B388"/>
    <mergeCell ref="C386:C388"/>
    <mergeCell ref="J386:J388"/>
    <mergeCell ref="A377:A379"/>
    <mergeCell ref="B377:B379"/>
    <mergeCell ref="C377:C379"/>
    <mergeCell ref="J377:J379"/>
    <mergeCell ref="A380:A382"/>
    <mergeCell ref="B380:B382"/>
    <mergeCell ref="C380:C382"/>
    <mergeCell ref="J380:J382"/>
    <mergeCell ref="A395:A397"/>
    <mergeCell ref="B395:B397"/>
    <mergeCell ref="C395:C397"/>
    <mergeCell ref="J395:J397"/>
    <mergeCell ref="A398:A400"/>
    <mergeCell ref="B398:B400"/>
    <mergeCell ref="C398:C400"/>
    <mergeCell ref="J398:J400"/>
    <mergeCell ref="A389:A391"/>
    <mergeCell ref="B389:B391"/>
    <mergeCell ref="C389:C391"/>
    <mergeCell ref="J389:J391"/>
    <mergeCell ref="A392:A394"/>
    <mergeCell ref="B392:B394"/>
    <mergeCell ref="C392:C394"/>
    <mergeCell ref="J392:J394"/>
    <mergeCell ref="A407:A409"/>
    <mergeCell ref="B407:B409"/>
    <mergeCell ref="C407:C409"/>
    <mergeCell ref="J407:J409"/>
    <mergeCell ref="A410:A412"/>
    <mergeCell ref="B410:B412"/>
    <mergeCell ref="C410:C412"/>
    <mergeCell ref="J410:J412"/>
    <mergeCell ref="A401:A403"/>
    <mergeCell ref="B401:B403"/>
    <mergeCell ref="C401:C403"/>
    <mergeCell ref="J401:J403"/>
    <mergeCell ref="A404:A406"/>
    <mergeCell ref="B404:B406"/>
    <mergeCell ref="C404:C406"/>
    <mergeCell ref="J404:J406"/>
    <mergeCell ref="A419:A421"/>
    <mergeCell ref="B419:B421"/>
    <mergeCell ref="C419:C421"/>
    <mergeCell ref="J419:J421"/>
    <mergeCell ref="A422:A424"/>
    <mergeCell ref="B422:B424"/>
    <mergeCell ref="C422:C424"/>
    <mergeCell ref="J422:J424"/>
    <mergeCell ref="A413:A415"/>
    <mergeCell ref="B413:B415"/>
    <mergeCell ref="C413:C415"/>
    <mergeCell ref="J413:J415"/>
    <mergeCell ref="A416:A418"/>
    <mergeCell ref="B416:B418"/>
    <mergeCell ref="C416:C418"/>
    <mergeCell ref="J416:J418"/>
    <mergeCell ref="A431:A433"/>
    <mergeCell ref="B431:B433"/>
    <mergeCell ref="C431:C433"/>
    <mergeCell ref="J431:J433"/>
    <mergeCell ref="A434:A436"/>
    <mergeCell ref="B434:B436"/>
    <mergeCell ref="C434:C436"/>
    <mergeCell ref="J434:J436"/>
    <mergeCell ref="A425:A427"/>
    <mergeCell ref="B425:B427"/>
    <mergeCell ref="C425:C427"/>
    <mergeCell ref="J425:J427"/>
    <mergeCell ref="A428:A430"/>
    <mergeCell ref="B428:B430"/>
    <mergeCell ref="C428:C430"/>
    <mergeCell ref="J428:J430"/>
    <mergeCell ref="A443:A445"/>
    <mergeCell ref="B443:B445"/>
    <mergeCell ref="C443:C445"/>
    <mergeCell ref="J443:J445"/>
    <mergeCell ref="A447:B449"/>
    <mergeCell ref="C447:C449"/>
    <mergeCell ref="J447:J449"/>
    <mergeCell ref="A437:A439"/>
    <mergeCell ref="B437:B439"/>
    <mergeCell ref="C437:C439"/>
    <mergeCell ref="J437:J439"/>
    <mergeCell ref="A440:A442"/>
    <mergeCell ref="B440:B442"/>
    <mergeCell ref="C440:C442"/>
    <mergeCell ref="J440:J442"/>
    <mergeCell ref="A450:J450"/>
    <mergeCell ref="A451:J451"/>
    <mergeCell ref="A452:J452"/>
    <mergeCell ref="A453:A455"/>
    <mergeCell ref="B453:B455"/>
    <mergeCell ref="C453:C455"/>
    <mergeCell ref="E453:E455"/>
    <mergeCell ref="F453:F455"/>
    <mergeCell ref="J453:J455"/>
    <mergeCell ref="A462:J462"/>
    <mergeCell ref="A463:B465"/>
    <mergeCell ref="C463:C465"/>
    <mergeCell ref="E463:E465"/>
    <mergeCell ref="F463:F465"/>
    <mergeCell ref="J463:J465"/>
    <mergeCell ref="A456:J456"/>
    <mergeCell ref="A457:J457"/>
    <mergeCell ref="A458:J458"/>
    <mergeCell ref="A459:A461"/>
    <mergeCell ref="B459:B461"/>
    <mergeCell ref="C459:C461"/>
    <mergeCell ref="E459:E461"/>
    <mergeCell ref="F459:F461"/>
    <mergeCell ref="J459:J46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76BB-455C-4610-ABBD-33CBA64C7A24}">
  <dimension ref="A1:N608"/>
  <sheetViews>
    <sheetView view="pageBreakPreview" zoomScaleNormal="75" zoomScaleSheetLayoutView="100" workbookViewId="0">
      <selection activeCell="E524" sqref="E524:F526"/>
    </sheetView>
  </sheetViews>
  <sheetFormatPr defaultColWidth="8" defaultRowHeight="15"/>
  <cols>
    <col min="1" max="1" width="2.25" style="517" customWidth="1"/>
    <col min="2" max="2" width="3.375" style="517" customWidth="1"/>
    <col min="3" max="3" width="3.5" style="517" customWidth="1"/>
    <col min="4" max="4" width="4.5" style="517" customWidth="1"/>
    <col min="5" max="5" width="9.625" style="512" customWidth="1"/>
    <col min="6" max="6" width="49.375" style="511" customWidth="1"/>
    <col min="7" max="7" width="1.75" style="512" customWidth="1"/>
    <col min="8" max="8" width="14.875" style="519" customWidth="1"/>
    <col min="9" max="12" width="14.875" style="520" customWidth="1"/>
    <col min="13" max="13" width="12.625" style="520" customWidth="1"/>
    <col min="14" max="14" width="14.875" style="520" customWidth="1"/>
    <col min="15" max="16384" width="8" style="514"/>
  </cols>
  <sheetData>
    <row r="1" spans="1:14" s="391" customFormat="1" ht="15" customHeight="1">
      <c r="D1" s="392"/>
      <c r="E1" s="393"/>
      <c r="F1" s="394"/>
      <c r="G1" s="393"/>
      <c r="H1" s="395"/>
      <c r="I1" s="394"/>
      <c r="J1" s="394"/>
      <c r="K1" s="394"/>
      <c r="L1" s="852" t="s">
        <v>770</v>
      </c>
      <c r="M1" s="852"/>
      <c r="N1" s="852"/>
    </row>
    <row r="2" spans="1:14" s="391" customFormat="1" ht="15" customHeight="1">
      <c r="C2" s="396" t="s">
        <v>771</v>
      </c>
      <c r="D2" s="396"/>
      <c r="E2" s="393"/>
      <c r="F2" s="394"/>
      <c r="G2" s="393"/>
      <c r="H2" s="395"/>
      <c r="I2" s="394"/>
      <c r="J2" s="397"/>
      <c r="K2" s="397"/>
      <c r="L2" s="394" t="s">
        <v>772</v>
      </c>
      <c r="M2" s="397"/>
      <c r="N2" s="397"/>
    </row>
    <row r="3" spans="1:14" s="391" customFormat="1" ht="12" customHeight="1">
      <c r="D3" s="396"/>
      <c r="E3" s="393"/>
      <c r="F3" s="394"/>
      <c r="G3" s="393"/>
      <c r="H3" s="395"/>
      <c r="I3" s="394"/>
      <c r="J3" s="397"/>
      <c r="K3" s="397"/>
      <c r="L3" s="394"/>
      <c r="M3" s="397"/>
      <c r="N3" s="397"/>
    </row>
    <row r="4" spans="1:14" s="391" customFormat="1" ht="34.5" customHeight="1">
      <c r="A4" s="853" t="s">
        <v>773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391" customFormat="1" ht="15" customHeight="1">
      <c r="A5" s="398"/>
      <c r="B5" s="398"/>
      <c r="C5" s="398"/>
      <c r="D5" s="398"/>
      <c r="E5" s="399"/>
      <c r="F5" s="397"/>
      <c r="G5" s="399"/>
      <c r="H5" s="400"/>
      <c r="I5" s="392"/>
      <c r="J5" s="392"/>
      <c r="K5" s="392"/>
      <c r="L5" s="392"/>
      <c r="M5" s="392"/>
      <c r="N5" s="392" t="s">
        <v>35</v>
      </c>
    </row>
    <row r="6" spans="1:14" s="401" customFormat="1" ht="30.75" customHeight="1">
      <c r="A6" s="855" t="s">
        <v>774</v>
      </c>
      <c r="B6" s="856"/>
      <c r="C6" s="855" t="s">
        <v>302</v>
      </c>
      <c r="D6" s="856"/>
      <c r="E6" s="855" t="s">
        <v>775</v>
      </c>
      <c r="F6" s="861"/>
      <c r="G6" s="864" t="s">
        <v>100</v>
      </c>
      <c r="H6" s="867" t="s">
        <v>38</v>
      </c>
      <c r="I6" s="870" t="s">
        <v>776</v>
      </c>
      <c r="J6" s="871"/>
      <c r="K6" s="872"/>
      <c r="L6" s="870" t="s">
        <v>777</v>
      </c>
      <c r="M6" s="871"/>
      <c r="N6" s="872"/>
    </row>
    <row r="7" spans="1:14" s="401" customFormat="1" ht="15.75" customHeight="1">
      <c r="A7" s="857"/>
      <c r="B7" s="858"/>
      <c r="C7" s="857"/>
      <c r="D7" s="858"/>
      <c r="E7" s="862"/>
      <c r="F7" s="863"/>
      <c r="G7" s="865"/>
      <c r="H7" s="868"/>
      <c r="I7" s="824" t="s">
        <v>778</v>
      </c>
      <c r="J7" s="402" t="s">
        <v>132</v>
      </c>
      <c r="K7" s="403"/>
      <c r="L7" s="824" t="s">
        <v>778</v>
      </c>
      <c r="M7" s="402" t="s">
        <v>132</v>
      </c>
      <c r="N7" s="403"/>
    </row>
    <row r="8" spans="1:14" s="401" customFormat="1" ht="30" customHeight="1">
      <c r="A8" s="859"/>
      <c r="B8" s="860"/>
      <c r="C8" s="859"/>
      <c r="D8" s="860"/>
      <c r="E8" s="404" t="s">
        <v>779</v>
      </c>
      <c r="F8" s="405"/>
      <c r="G8" s="866"/>
      <c r="H8" s="869"/>
      <c r="I8" s="825"/>
      <c r="J8" s="403" t="s">
        <v>780</v>
      </c>
      <c r="K8" s="406" t="s">
        <v>781</v>
      </c>
      <c r="L8" s="825"/>
      <c r="M8" s="403" t="s">
        <v>780</v>
      </c>
      <c r="N8" s="406" t="s">
        <v>781</v>
      </c>
    </row>
    <row r="9" spans="1:14" s="409" customFormat="1" ht="11.25">
      <c r="A9" s="826">
        <v>1</v>
      </c>
      <c r="B9" s="827"/>
      <c r="C9" s="826">
        <v>2</v>
      </c>
      <c r="D9" s="827"/>
      <c r="E9" s="407">
        <v>3</v>
      </c>
      <c r="F9" s="407">
        <v>4</v>
      </c>
      <c r="G9" s="407"/>
      <c r="H9" s="408">
        <v>5</v>
      </c>
      <c r="I9" s="408">
        <v>6</v>
      </c>
      <c r="J9" s="408">
        <v>7</v>
      </c>
      <c r="K9" s="408">
        <v>8</v>
      </c>
      <c r="L9" s="408">
        <v>9</v>
      </c>
      <c r="M9" s="408">
        <v>10</v>
      </c>
      <c r="N9" s="408">
        <v>11</v>
      </c>
    </row>
    <row r="10" spans="1:14" s="416" customFormat="1" ht="5.25" customHeight="1">
      <c r="A10" s="410"/>
      <c r="B10" s="411"/>
      <c r="C10" s="411"/>
      <c r="D10" s="411"/>
      <c r="E10" s="412"/>
      <c r="F10" s="412"/>
      <c r="G10" s="412"/>
      <c r="H10" s="413"/>
      <c r="I10" s="414"/>
      <c r="J10" s="414"/>
      <c r="K10" s="414"/>
      <c r="L10" s="414"/>
      <c r="M10" s="414"/>
      <c r="N10" s="415"/>
    </row>
    <row r="11" spans="1:14" s="420" customFormat="1" ht="17.100000000000001" customHeight="1">
      <c r="A11" s="828" t="s">
        <v>143</v>
      </c>
      <c r="B11" s="829"/>
      <c r="C11" s="829"/>
      <c r="D11" s="829"/>
      <c r="E11" s="829"/>
      <c r="F11" s="830"/>
      <c r="G11" s="417" t="s">
        <v>0</v>
      </c>
      <c r="H11" s="418">
        <f>I11+L11</f>
        <v>697179454</v>
      </c>
      <c r="I11" s="419">
        <f>J11+K11</f>
        <v>382344287</v>
      </c>
      <c r="J11" s="419">
        <f>J15+J35+J116</f>
        <v>197654553</v>
      </c>
      <c r="K11" s="419">
        <f>K15+K35+K116</f>
        <v>184689734</v>
      </c>
      <c r="L11" s="419">
        <f>M11+N11</f>
        <v>314835167</v>
      </c>
      <c r="M11" s="419">
        <f>M15+M35+M116</f>
        <v>1262202</v>
      </c>
      <c r="N11" s="419">
        <f>N15+N35+N116</f>
        <v>313572965</v>
      </c>
    </row>
    <row r="12" spans="1:14" s="420" customFormat="1" ht="17.100000000000001" customHeight="1">
      <c r="A12" s="831"/>
      <c r="B12" s="832"/>
      <c r="C12" s="832"/>
      <c r="D12" s="832"/>
      <c r="E12" s="832"/>
      <c r="F12" s="833"/>
      <c r="G12" s="417" t="s">
        <v>1</v>
      </c>
      <c r="H12" s="418">
        <f t="shared" ref="H12:H13" si="0">I12+L12</f>
        <v>6822486</v>
      </c>
      <c r="I12" s="419">
        <f t="shared" ref="I12:I13" si="1">J12+K12</f>
        <v>4679892</v>
      </c>
      <c r="J12" s="419">
        <f t="shared" ref="J12:K13" si="2">J16+J36+J117</f>
        <v>4346792</v>
      </c>
      <c r="K12" s="419">
        <f t="shared" si="2"/>
        <v>333100</v>
      </c>
      <c r="L12" s="419">
        <f t="shared" ref="L12:L13" si="3">M12+N12</f>
        <v>2142594</v>
      </c>
      <c r="M12" s="419">
        <f t="shared" ref="M12:N13" si="4">M16+M36+M117</f>
        <v>0</v>
      </c>
      <c r="N12" s="419">
        <f t="shared" si="4"/>
        <v>2142594</v>
      </c>
    </row>
    <row r="13" spans="1:14" s="420" customFormat="1" ht="17.100000000000001" customHeight="1">
      <c r="A13" s="834"/>
      <c r="B13" s="835"/>
      <c r="C13" s="835"/>
      <c r="D13" s="835"/>
      <c r="E13" s="835"/>
      <c r="F13" s="836"/>
      <c r="G13" s="417" t="s">
        <v>2</v>
      </c>
      <c r="H13" s="418">
        <f t="shared" si="0"/>
        <v>704001940</v>
      </c>
      <c r="I13" s="419">
        <f t="shared" si="1"/>
        <v>387024179</v>
      </c>
      <c r="J13" s="419">
        <f t="shared" si="2"/>
        <v>202001345</v>
      </c>
      <c r="K13" s="419">
        <f t="shared" si="2"/>
        <v>185022834</v>
      </c>
      <c r="L13" s="419">
        <f t="shared" si="3"/>
        <v>316977761</v>
      </c>
      <c r="M13" s="419">
        <f t="shared" si="4"/>
        <v>1262202</v>
      </c>
      <c r="N13" s="419">
        <f t="shared" si="4"/>
        <v>315715559</v>
      </c>
    </row>
    <row r="14" spans="1:14" s="422" customFormat="1" ht="5.25" customHeight="1">
      <c r="A14" s="421"/>
      <c r="E14" s="423"/>
      <c r="F14" s="424"/>
      <c r="G14" s="425"/>
      <c r="H14" s="426"/>
      <c r="I14" s="427"/>
      <c r="J14" s="427"/>
      <c r="K14" s="427"/>
      <c r="L14" s="427"/>
      <c r="M14" s="427"/>
      <c r="N14" s="428"/>
    </row>
    <row r="15" spans="1:14" s="431" customFormat="1" ht="15" hidden="1" customHeight="1">
      <c r="A15" s="837" t="s">
        <v>782</v>
      </c>
      <c r="B15" s="838"/>
      <c r="C15" s="838"/>
      <c r="D15" s="838"/>
      <c r="E15" s="838"/>
      <c r="F15" s="838"/>
      <c r="G15" s="429" t="s">
        <v>0</v>
      </c>
      <c r="H15" s="430">
        <f>I15+L15</f>
        <v>219871615</v>
      </c>
      <c r="I15" s="430">
        <f>J15+K15</f>
        <v>0</v>
      </c>
      <c r="J15" s="430">
        <f>J19+J22+J25+J28+J31</f>
        <v>0</v>
      </c>
      <c r="K15" s="430">
        <f>K19+K22+K25+K28+K31</f>
        <v>0</v>
      </c>
      <c r="L15" s="430">
        <f>M15+N15</f>
        <v>219871615</v>
      </c>
      <c r="M15" s="430">
        <f>M19+M22+M25+M28+M31</f>
        <v>0</v>
      </c>
      <c r="N15" s="430">
        <f>N19+N22+N25+N28+N31</f>
        <v>219871615</v>
      </c>
    </row>
    <row r="16" spans="1:14" s="431" customFormat="1" ht="15" hidden="1" customHeight="1">
      <c r="A16" s="839"/>
      <c r="B16" s="840"/>
      <c r="C16" s="840"/>
      <c r="D16" s="840"/>
      <c r="E16" s="840"/>
      <c r="F16" s="840"/>
      <c r="G16" s="429" t="s">
        <v>1</v>
      </c>
      <c r="H16" s="430">
        <f t="shared" ref="H16:H17" si="5">I16+L16</f>
        <v>0</v>
      </c>
      <c r="I16" s="430">
        <f t="shared" ref="I16:I17" si="6">J16+K16</f>
        <v>0</v>
      </c>
      <c r="J16" s="430">
        <f t="shared" ref="J16:K17" si="7">J20+J23+J26+J29+J32</f>
        <v>0</v>
      </c>
      <c r="K16" s="430">
        <f t="shared" si="7"/>
        <v>0</v>
      </c>
      <c r="L16" s="430">
        <f t="shared" ref="L16:L17" si="8">M16+N16</f>
        <v>0</v>
      </c>
      <c r="M16" s="430">
        <f t="shared" ref="M16:N17" si="9">M20+M23+M26+M29+M32</f>
        <v>0</v>
      </c>
      <c r="N16" s="430">
        <f t="shared" si="9"/>
        <v>0</v>
      </c>
    </row>
    <row r="17" spans="1:14" s="431" customFormat="1" ht="15" hidden="1" customHeight="1">
      <c r="A17" s="841"/>
      <c r="B17" s="842"/>
      <c r="C17" s="842"/>
      <c r="D17" s="842"/>
      <c r="E17" s="842"/>
      <c r="F17" s="842"/>
      <c r="G17" s="429" t="s">
        <v>2</v>
      </c>
      <c r="H17" s="430">
        <f t="shared" si="5"/>
        <v>219871615</v>
      </c>
      <c r="I17" s="430">
        <f t="shared" si="6"/>
        <v>0</v>
      </c>
      <c r="J17" s="430">
        <f t="shared" si="7"/>
        <v>0</v>
      </c>
      <c r="K17" s="430">
        <f t="shared" si="7"/>
        <v>0</v>
      </c>
      <c r="L17" s="430">
        <f t="shared" si="8"/>
        <v>219871615</v>
      </c>
      <c r="M17" s="430">
        <f t="shared" si="9"/>
        <v>0</v>
      </c>
      <c r="N17" s="430">
        <f t="shared" si="9"/>
        <v>219871615</v>
      </c>
    </row>
    <row r="18" spans="1:14" s="422" customFormat="1" ht="5.25" hidden="1" customHeight="1">
      <c r="A18" s="432"/>
      <c r="B18" s="433"/>
      <c r="C18" s="433"/>
      <c r="D18" s="433"/>
      <c r="E18" s="434"/>
      <c r="F18" s="434"/>
      <c r="G18" s="435"/>
      <c r="H18" s="436"/>
      <c r="I18" s="437"/>
      <c r="J18" s="437"/>
      <c r="K18" s="437"/>
      <c r="L18" s="437"/>
      <c r="M18" s="437"/>
      <c r="N18" s="438"/>
    </row>
    <row r="19" spans="1:14" s="441" customFormat="1" ht="15" hidden="1" customHeight="1">
      <c r="A19" s="843" t="s">
        <v>45</v>
      </c>
      <c r="B19" s="844"/>
      <c r="C19" s="843" t="s">
        <v>162</v>
      </c>
      <c r="D19" s="844"/>
      <c r="E19" s="845" t="s">
        <v>783</v>
      </c>
      <c r="F19" s="846"/>
      <c r="G19" s="439" t="s">
        <v>0</v>
      </c>
      <c r="H19" s="440">
        <f t="shared" ref="H19:H33" si="10">I19+L19</f>
        <v>66000000</v>
      </c>
      <c r="I19" s="440">
        <f t="shared" ref="I19:I33" si="11">J19+K19</f>
        <v>0</v>
      </c>
      <c r="J19" s="440">
        <v>0</v>
      </c>
      <c r="K19" s="440">
        <v>0</v>
      </c>
      <c r="L19" s="440">
        <f>M19+N19</f>
        <v>66000000</v>
      </c>
      <c r="M19" s="440">
        <v>0</v>
      </c>
      <c r="N19" s="440">
        <v>66000000</v>
      </c>
    </row>
    <row r="20" spans="1:14" s="441" customFormat="1" ht="15" hidden="1" customHeight="1">
      <c r="A20" s="843"/>
      <c r="B20" s="851"/>
      <c r="C20" s="843"/>
      <c r="D20" s="851"/>
      <c r="E20" s="847"/>
      <c r="F20" s="848"/>
      <c r="G20" s="439" t="s">
        <v>1</v>
      </c>
      <c r="H20" s="440">
        <f t="shared" si="10"/>
        <v>0</v>
      </c>
      <c r="I20" s="440">
        <f t="shared" si="11"/>
        <v>0</v>
      </c>
      <c r="J20" s="440">
        <v>0</v>
      </c>
      <c r="K20" s="440">
        <v>0</v>
      </c>
      <c r="L20" s="440">
        <f t="shared" ref="L20:L21" si="12">M20+N20</f>
        <v>0</v>
      </c>
      <c r="M20" s="440">
        <v>0</v>
      </c>
      <c r="N20" s="440">
        <v>0</v>
      </c>
    </row>
    <row r="21" spans="1:14" s="441" customFormat="1" ht="15" hidden="1" customHeight="1">
      <c r="A21" s="843"/>
      <c r="B21" s="851"/>
      <c r="C21" s="843"/>
      <c r="D21" s="851"/>
      <c r="E21" s="849"/>
      <c r="F21" s="850"/>
      <c r="G21" s="439" t="s">
        <v>2</v>
      </c>
      <c r="H21" s="440">
        <f t="shared" si="10"/>
        <v>66000000</v>
      </c>
      <c r="I21" s="440">
        <f t="shared" si="11"/>
        <v>0</v>
      </c>
      <c r="J21" s="440">
        <f>J19+J20</f>
        <v>0</v>
      </c>
      <c r="K21" s="440">
        <f>K19+K20</f>
        <v>0</v>
      </c>
      <c r="L21" s="440">
        <f t="shared" si="12"/>
        <v>66000000</v>
      </c>
      <c r="M21" s="440">
        <f>M19+M20</f>
        <v>0</v>
      </c>
      <c r="N21" s="440">
        <f>N19+N20</f>
        <v>66000000</v>
      </c>
    </row>
    <row r="22" spans="1:14" s="441" customFormat="1" ht="15" hidden="1" customHeight="1">
      <c r="A22" s="843"/>
      <c r="B22" s="844"/>
      <c r="C22" s="843"/>
      <c r="D22" s="844"/>
      <c r="E22" s="845" t="s">
        <v>784</v>
      </c>
      <c r="F22" s="846"/>
      <c r="G22" s="439" t="s">
        <v>0</v>
      </c>
      <c r="H22" s="440">
        <f t="shared" si="10"/>
        <v>42000000</v>
      </c>
      <c r="I22" s="440">
        <f t="shared" si="11"/>
        <v>0</v>
      </c>
      <c r="J22" s="440">
        <v>0</v>
      </c>
      <c r="K22" s="440">
        <v>0</v>
      </c>
      <c r="L22" s="440">
        <f>M22+N22</f>
        <v>42000000</v>
      </c>
      <c r="M22" s="440">
        <v>0</v>
      </c>
      <c r="N22" s="440">
        <v>42000000</v>
      </c>
    </row>
    <row r="23" spans="1:14" s="441" customFormat="1" ht="15" hidden="1" customHeight="1">
      <c r="A23" s="843"/>
      <c r="B23" s="851"/>
      <c r="C23" s="843"/>
      <c r="D23" s="851"/>
      <c r="E23" s="847"/>
      <c r="F23" s="848"/>
      <c r="G23" s="439" t="s">
        <v>1</v>
      </c>
      <c r="H23" s="440">
        <f t="shared" si="10"/>
        <v>0</v>
      </c>
      <c r="I23" s="440">
        <f t="shared" si="11"/>
        <v>0</v>
      </c>
      <c r="J23" s="440">
        <v>0</v>
      </c>
      <c r="K23" s="440">
        <v>0</v>
      </c>
      <c r="L23" s="440">
        <f t="shared" ref="L23:L33" si="13">M23+N23</f>
        <v>0</v>
      </c>
      <c r="M23" s="440">
        <v>0</v>
      </c>
      <c r="N23" s="440">
        <v>0</v>
      </c>
    </row>
    <row r="24" spans="1:14" s="441" customFormat="1" ht="15" hidden="1" customHeight="1">
      <c r="A24" s="843"/>
      <c r="B24" s="851"/>
      <c r="C24" s="843"/>
      <c r="D24" s="851"/>
      <c r="E24" s="849"/>
      <c r="F24" s="850"/>
      <c r="G24" s="439" t="s">
        <v>2</v>
      </c>
      <c r="H24" s="440">
        <f t="shared" si="10"/>
        <v>42000000</v>
      </c>
      <c r="I24" s="440">
        <f t="shared" si="11"/>
        <v>0</v>
      </c>
      <c r="J24" s="440">
        <f>J22+J23</f>
        <v>0</v>
      </c>
      <c r="K24" s="440">
        <f>K22+K23</f>
        <v>0</v>
      </c>
      <c r="L24" s="440">
        <f t="shared" si="13"/>
        <v>42000000</v>
      </c>
      <c r="M24" s="440">
        <f>M22+M23</f>
        <v>0</v>
      </c>
      <c r="N24" s="440">
        <f>N22+N23</f>
        <v>42000000</v>
      </c>
    </row>
    <row r="25" spans="1:14" s="441" customFormat="1" ht="15" hidden="1" customHeight="1">
      <c r="A25" s="843"/>
      <c r="B25" s="844"/>
      <c r="C25" s="843"/>
      <c r="D25" s="844"/>
      <c r="E25" s="845" t="s">
        <v>785</v>
      </c>
      <c r="F25" s="846"/>
      <c r="G25" s="439" t="s">
        <v>0</v>
      </c>
      <c r="H25" s="440">
        <f t="shared" si="10"/>
        <v>43000000</v>
      </c>
      <c r="I25" s="440">
        <f t="shared" si="11"/>
        <v>0</v>
      </c>
      <c r="J25" s="440">
        <v>0</v>
      </c>
      <c r="K25" s="440">
        <v>0</v>
      </c>
      <c r="L25" s="440">
        <f t="shared" si="13"/>
        <v>43000000</v>
      </c>
      <c r="M25" s="440">
        <v>0</v>
      </c>
      <c r="N25" s="440">
        <v>43000000</v>
      </c>
    </row>
    <row r="26" spans="1:14" s="441" customFormat="1" ht="15" hidden="1" customHeight="1">
      <c r="A26" s="843"/>
      <c r="B26" s="851"/>
      <c r="C26" s="843"/>
      <c r="D26" s="851"/>
      <c r="E26" s="847"/>
      <c r="F26" s="848"/>
      <c r="G26" s="439" t="s">
        <v>1</v>
      </c>
      <c r="H26" s="440">
        <f t="shared" si="10"/>
        <v>0</v>
      </c>
      <c r="I26" s="440">
        <f t="shared" si="11"/>
        <v>0</v>
      </c>
      <c r="J26" s="440">
        <v>0</v>
      </c>
      <c r="K26" s="440">
        <v>0</v>
      </c>
      <c r="L26" s="440">
        <f t="shared" si="13"/>
        <v>0</v>
      </c>
      <c r="M26" s="440">
        <v>0</v>
      </c>
      <c r="N26" s="440">
        <v>0</v>
      </c>
    </row>
    <row r="27" spans="1:14" s="441" customFormat="1" ht="15" hidden="1" customHeight="1">
      <c r="A27" s="843"/>
      <c r="B27" s="851"/>
      <c r="C27" s="843"/>
      <c r="D27" s="851"/>
      <c r="E27" s="849"/>
      <c r="F27" s="850"/>
      <c r="G27" s="439" t="s">
        <v>2</v>
      </c>
      <c r="H27" s="440">
        <f t="shared" si="10"/>
        <v>43000000</v>
      </c>
      <c r="I27" s="440">
        <f t="shared" si="11"/>
        <v>0</v>
      </c>
      <c r="J27" s="440">
        <f>J25+J26</f>
        <v>0</v>
      </c>
      <c r="K27" s="440">
        <f>K25+K26</f>
        <v>0</v>
      </c>
      <c r="L27" s="440">
        <f t="shared" si="13"/>
        <v>43000000</v>
      </c>
      <c r="M27" s="440">
        <f>M25+M26</f>
        <v>0</v>
      </c>
      <c r="N27" s="440">
        <f>N25+N26</f>
        <v>43000000</v>
      </c>
    </row>
    <row r="28" spans="1:14" s="441" customFormat="1" ht="15" hidden="1" customHeight="1">
      <c r="A28" s="843"/>
      <c r="B28" s="844"/>
      <c r="C28" s="843"/>
      <c r="D28" s="844"/>
      <c r="E28" s="845" t="s">
        <v>786</v>
      </c>
      <c r="F28" s="846"/>
      <c r="G28" s="439" t="s">
        <v>0</v>
      </c>
      <c r="H28" s="440">
        <f t="shared" si="10"/>
        <v>40164405</v>
      </c>
      <c r="I28" s="440">
        <f t="shared" si="11"/>
        <v>0</v>
      </c>
      <c r="J28" s="440">
        <v>0</v>
      </c>
      <c r="K28" s="440">
        <v>0</v>
      </c>
      <c r="L28" s="440">
        <f t="shared" si="13"/>
        <v>40164405</v>
      </c>
      <c r="M28" s="440">
        <v>0</v>
      </c>
      <c r="N28" s="440">
        <v>40164405</v>
      </c>
    </row>
    <row r="29" spans="1:14" s="441" customFormat="1" ht="15" hidden="1" customHeight="1">
      <c r="A29" s="843"/>
      <c r="B29" s="851"/>
      <c r="C29" s="843"/>
      <c r="D29" s="851"/>
      <c r="E29" s="847"/>
      <c r="F29" s="848"/>
      <c r="G29" s="439" t="s">
        <v>1</v>
      </c>
      <c r="H29" s="440">
        <f t="shared" si="10"/>
        <v>0</v>
      </c>
      <c r="I29" s="440">
        <f t="shared" si="11"/>
        <v>0</v>
      </c>
      <c r="J29" s="440">
        <v>0</v>
      </c>
      <c r="K29" s="440">
        <v>0</v>
      </c>
      <c r="L29" s="440">
        <f t="shared" si="13"/>
        <v>0</v>
      </c>
      <c r="M29" s="440">
        <v>0</v>
      </c>
      <c r="N29" s="440">
        <v>0</v>
      </c>
    </row>
    <row r="30" spans="1:14" s="441" customFormat="1" ht="15" hidden="1" customHeight="1">
      <c r="A30" s="843"/>
      <c r="B30" s="851"/>
      <c r="C30" s="843"/>
      <c r="D30" s="851"/>
      <c r="E30" s="849"/>
      <c r="F30" s="850"/>
      <c r="G30" s="439" t="s">
        <v>2</v>
      </c>
      <c r="H30" s="440">
        <f t="shared" si="10"/>
        <v>40164405</v>
      </c>
      <c r="I30" s="440">
        <f t="shared" si="11"/>
        <v>0</v>
      </c>
      <c r="J30" s="440">
        <f>J28+J29</f>
        <v>0</v>
      </c>
      <c r="K30" s="440">
        <f>K28+K29</f>
        <v>0</v>
      </c>
      <c r="L30" s="440">
        <f t="shared" si="13"/>
        <v>40164405</v>
      </c>
      <c r="M30" s="440">
        <f>M28+M29</f>
        <v>0</v>
      </c>
      <c r="N30" s="440">
        <f>N28+N29</f>
        <v>40164405</v>
      </c>
    </row>
    <row r="31" spans="1:14" s="441" customFormat="1" ht="15" hidden="1" customHeight="1">
      <c r="A31" s="843"/>
      <c r="B31" s="883"/>
      <c r="C31" s="843"/>
      <c r="D31" s="844"/>
      <c r="E31" s="845" t="s">
        <v>787</v>
      </c>
      <c r="F31" s="846"/>
      <c r="G31" s="439" t="s">
        <v>0</v>
      </c>
      <c r="H31" s="440">
        <f t="shared" si="10"/>
        <v>28707210</v>
      </c>
      <c r="I31" s="440">
        <f t="shared" si="11"/>
        <v>0</v>
      </c>
      <c r="J31" s="440">
        <v>0</v>
      </c>
      <c r="K31" s="440">
        <v>0</v>
      </c>
      <c r="L31" s="440">
        <f t="shared" si="13"/>
        <v>28707210</v>
      </c>
      <c r="M31" s="440">
        <v>0</v>
      </c>
      <c r="N31" s="440">
        <v>28707210</v>
      </c>
    </row>
    <row r="32" spans="1:14" s="441" customFormat="1" ht="15" hidden="1" customHeight="1">
      <c r="A32" s="843"/>
      <c r="B32" s="851"/>
      <c r="C32" s="843"/>
      <c r="D32" s="851"/>
      <c r="E32" s="847"/>
      <c r="F32" s="848"/>
      <c r="G32" s="439" t="s">
        <v>1</v>
      </c>
      <c r="H32" s="440">
        <f t="shared" si="10"/>
        <v>0</v>
      </c>
      <c r="I32" s="440">
        <f t="shared" si="11"/>
        <v>0</v>
      </c>
      <c r="J32" s="440">
        <v>0</v>
      </c>
      <c r="K32" s="440">
        <v>0</v>
      </c>
      <c r="L32" s="440">
        <f t="shared" si="13"/>
        <v>0</v>
      </c>
      <c r="M32" s="440">
        <v>0</v>
      </c>
      <c r="N32" s="440">
        <v>0</v>
      </c>
    </row>
    <row r="33" spans="1:14" s="441" customFormat="1" ht="15" hidden="1" customHeight="1">
      <c r="A33" s="884"/>
      <c r="B33" s="885"/>
      <c r="C33" s="884"/>
      <c r="D33" s="885"/>
      <c r="E33" s="849"/>
      <c r="F33" s="850"/>
      <c r="G33" s="439" t="s">
        <v>2</v>
      </c>
      <c r="H33" s="440">
        <f t="shared" si="10"/>
        <v>28707210</v>
      </c>
      <c r="I33" s="440">
        <f t="shared" si="11"/>
        <v>0</v>
      </c>
      <c r="J33" s="440">
        <f>J31+J32</f>
        <v>0</v>
      </c>
      <c r="K33" s="440">
        <f>K31+K32</f>
        <v>0</v>
      </c>
      <c r="L33" s="440">
        <f t="shared" si="13"/>
        <v>28707210</v>
      </c>
      <c r="M33" s="440">
        <f>M31+M32</f>
        <v>0</v>
      </c>
      <c r="N33" s="440">
        <f>N31+N32</f>
        <v>28707210</v>
      </c>
    </row>
    <row r="34" spans="1:14" s="422" customFormat="1" ht="5.25" hidden="1" customHeight="1">
      <c r="A34" s="442"/>
      <c r="B34" s="443"/>
      <c r="C34" s="443"/>
      <c r="D34" s="443"/>
      <c r="E34" s="444"/>
      <c r="F34" s="445"/>
      <c r="G34" s="446"/>
      <c r="H34" s="447"/>
      <c r="I34" s="448"/>
      <c r="J34" s="448"/>
      <c r="K34" s="448"/>
      <c r="L34" s="448"/>
      <c r="M34" s="448"/>
      <c r="N34" s="449"/>
    </row>
    <row r="35" spans="1:14" s="431" customFormat="1" ht="15" hidden="1" customHeight="1">
      <c r="A35" s="837" t="s">
        <v>788</v>
      </c>
      <c r="B35" s="838"/>
      <c r="C35" s="838"/>
      <c r="D35" s="838"/>
      <c r="E35" s="838"/>
      <c r="F35" s="838"/>
      <c r="G35" s="429" t="s">
        <v>0</v>
      </c>
      <c r="H35" s="450">
        <f>I35+L35</f>
        <v>144075453</v>
      </c>
      <c r="I35" s="450">
        <f>J35+K35</f>
        <v>144075453</v>
      </c>
      <c r="J35" s="450">
        <f>J39</f>
        <v>0</v>
      </c>
      <c r="K35" s="450">
        <f>K39</f>
        <v>144075453</v>
      </c>
      <c r="L35" s="450">
        <f>M35+N35</f>
        <v>0</v>
      </c>
      <c r="M35" s="450">
        <f>M39</f>
        <v>0</v>
      </c>
      <c r="N35" s="450">
        <f>N39</f>
        <v>0</v>
      </c>
    </row>
    <row r="36" spans="1:14" s="431" customFormat="1" ht="15" hidden="1" customHeight="1">
      <c r="A36" s="839"/>
      <c r="B36" s="840"/>
      <c r="C36" s="840"/>
      <c r="D36" s="840"/>
      <c r="E36" s="840"/>
      <c r="F36" s="840"/>
      <c r="G36" s="429" t="s">
        <v>1</v>
      </c>
      <c r="H36" s="450">
        <f t="shared" ref="H36:H37" si="14">I36+L36</f>
        <v>0</v>
      </c>
      <c r="I36" s="450">
        <f t="shared" ref="I36:I37" si="15">J36+K36</f>
        <v>0</v>
      </c>
      <c r="J36" s="450">
        <f t="shared" ref="J36:K37" si="16">J40</f>
        <v>0</v>
      </c>
      <c r="K36" s="450">
        <f t="shared" si="16"/>
        <v>0</v>
      </c>
      <c r="L36" s="450">
        <f t="shared" ref="L36:L37" si="17">M36+N36</f>
        <v>0</v>
      </c>
      <c r="M36" s="450">
        <f t="shared" ref="M36:N37" si="18">M40</f>
        <v>0</v>
      </c>
      <c r="N36" s="450">
        <f t="shared" si="18"/>
        <v>0</v>
      </c>
    </row>
    <row r="37" spans="1:14" s="431" customFormat="1" ht="15" hidden="1" customHeight="1">
      <c r="A37" s="841"/>
      <c r="B37" s="842"/>
      <c r="C37" s="842"/>
      <c r="D37" s="842"/>
      <c r="E37" s="842"/>
      <c r="F37" s="842"/>
      <c r="G37" s="429" t="s">
        <v>2</v>
      </c>
      <c r="H37" s="450">
        <f t="shared" si="14"/>
        <v>144075453</v>
      </c>
      <c r="I37" s="450">
        <f t="shared" si="15"/>
        <v>144075453</v>
      </c>
      <c r="J37" s="450">
        <f t="shared" si="16"/>
        <v>0</v>
      </c>
      <c r="K37" s="450">
        <f t="shared" si="16"/>
        <v>144075453</v>
      </c>
      <c r="L37" s="450">
        <f t="shared" si="17"/>
        <v>0</v>
      </c>
      <c r="M37" s="450">
        <f t="shared" si="18"/>
        <v>0</v>
      </c>
      <c r="N37" s="450">
        <f t="shared" si="18"/>
        <v>0</v>
      </c>
    </row>
    <row r="38" spans="1:14" s="422" customFormat="1" ht="5.25" hidden="1" customHeight="1">
      <c r="A38" s="432"/>
      <c r="B38" s="433"/>
      <c r="C38" s="433"/>
      <c r="D38" s="433"/>
      <c r="E38" s="434"/>
      <c r="F38" s="434"/>
      <c r="G38" s="435"/>
      <c r="H38" s="436"/>
      <c r="I38" s="437"/>
      <c r="J38" s="437"/>
      <c r="K38" s="437"/>
      <c r="L38" s="437"/>
      <c r="M38" s="437"/>
      <c r="N38" s="438"/>
    </row>
    <row r="39" spans="1:14" s="453" customFormat="1" ht="15" hidden="1" customHeight="1">
      <c r="A39" s="876" t="s">
        <v>789</v>
      </c>
      <c r="B39" s="877"/>
      <c r="C39" s="877"/>
      <c r="D39" s="877"/>
      <c r="E39" s="877"/>
      <c r="F39" s="878"/>
      <c r="G39" s="451" t="s">
        <v>0</v>
      </c>
      <c r="H39" s="452">
        <f>I39+L39</f>
        <v>144075453</v>
      </c>
      <c r="I39" s="452">
        <f>J39+K39</f>
        <v>144075453</v>
      </c>
      <c r="J39" s="452">
        <f>J43+J46+J49+J52+J55+J58+J61+J64+J67+J76+J79+J82+J85+J88+J97+J106+J109+J112</f>
        <v>0</v>
      </c>
      <c r="K39" s="452">
        <f>K43+K46+K49+K52+K55+K58+K61+K64+K67+K76+K79+K82+K85+K88+K97+K106+K109+K112</f>
        <v>144075453</v>
      </c>
      <c r="L39" s="452">
        <f>M39+N39</f>
        <v>0</v>
      </c>
      <c r="M39" s="452">
        <f>M43+M46+M49+M52+M55+M58+M61+M64+M67+M76+M79+M82+M85+M88+M97+M106+M109+M112</f>
        <v>0</v>
      </c>
      <c r="N39" s="452">
        <f>N43+N46+N49+N52+N55+N58+N61+N64+N67+N76+N79+N82+N85+N88+N97+N106+N109+N112</f>
        <v>0</v>
      </c>
    </row>
    <row r="40" spans="1:14" s="453" customFormat="1" ht="15" hidden="1" customHeight="1">
      <c r="A40" s="839"/>
      <c r="B40" s="840"/>
      <c r="C40" s="840"/>
      <c r="D40" s="840"/>
      <c r="E40" s="840"/>
      <c r="F40" s="879"/>
      <c r="G40" s="451" t="s">
        <v>1</v>
      </c>
      <c r="H40" s="452">
        <f t="shared" ref="H40:H41" si="19">I40+L40</f>
        <v>0</v>
      </c>
      <c r="I40" s="452">
        <f t="shared" ref="I40:I41" si="20">J40+K40</f>
        <v>0</v>
      </c>
      <c r="J40" s="452">
        <f t="shared" ref="J40:K41" si="21">J44+J47+J50+J53+J56+J59+J62+J65+J68+J77+J80+J83+J86+J89+J98+J107+J110+J113</f>
        <v>0</v>
      </c>
      <c r="K40" s="452">
        <f t="shared" si="21"/>
        <v>0</v>
      </c>
      <c r="L40" s="452">
        <f t="shared" ref="L40:L41" si="22">M40+N40</f>
        <v>0</v>
      </c>
      <c r="M40" s="452">
        <f t="shared" ref="M40:N41" si="23">M44+M47+M50+M53+M56+M59+M62+M65+M68+M77+M80+M83+M86+M89+M98+M107+M110+M113</f>
        <v>0</v>
      </c>
      <c r="N40" s="452">
        <f t="shared" si="23"/>
        <v>0</v>
      </c>
    </row>
    <row r="41" spans="1:14" s="453" customFormat="1" ht="15" hidden="1" customHeight="1">
      <c r="A41" s="841"/>
      <c r="B41" s="842"/>
      <c r="C41" s="842"/>
      <c r="D41" s="842"/>
      <c r="E41" s="842"/>
      <c r="F41" s="880"/>
      <c r="G41" s="451" t="s">
        <v>2</v>
      </c>
      <c r="H41" s="452">
        <f t="shared" si="19"/>
        <v>144075453</v>
      </c>
      <c r="I41" s="452">
        <f t="shared" si="20"/>
        <v>144075453</v>
      </c>
      <c r="J41" s="452">
        <f t="shared" si="21"/>
        <v>0</v>
      </c>
      <c r="K41" s="452">
        <f t="shared" si="21"/>
        <v>144075453</v>
      </c>
      <c r="L41" s="452">
        <f t="shared" si="22"/>
        <v>0</v>
      </c>
      <c r="M41" s="452">
        <f t="shared" si="23"/>
        <v>0</v>
      </c>
      <c r="N41" s="452">
        <f t="shared" si="23"/>
        <v>0</v>
      </c>
    </row>
    <row r="42" spans="1:14" s="460" customFormat="1" ht="5.25" hidden="1" customHeight="1">
      <c r="A42" s="454"/>
      <c r="B42" s="455"/>
      <c r="C42" s="455"/>
      <c r="D42" s="455"/>
      <c r="E42" s="455"/>
      <c r="F42" s="455"/>
      <c r="G42" s="456"/>
      <c r="H42" s="457"/>
      <c r="I42" s="458"/>
      <c r="J42" s="458"/>
      <c r="K42" s="458"/>
      <c r="L42" s="458"/>
      <c r="M42" s="458"/>
      <c r="N42" s="459"/>
    </row>
    <row r="43" spans="1:14" s="391" customFormat="1" ht="15" hidden="1" customHeight="1">
      <c r="A43" s="881" t="s">
        <v>67</v>
      </c>
      <c r="B43" s="882"/>
      <c r="C43" s="881" t="s">
        <v>403</v>
      </c>
      <c r="D43" s="882"/>
      <c r="E43" s="845" t="s">
        <v>790</v>
      </c>
      <c r="F43" s="846"/>
      <c r="G43" s="439" t="s">
        <v>0</v>
      </c>
      <c r="H43" s="440">
        <f t="shared" ref="H43:H112" si="24">I43+L43</f>
        <v>12727000</v>
      </c>
      <c r="I43" s="440">
        <f t="shared" ref="I43:I112" si="25">J43+K43</f>
        <v>12727000</v>
      </c>
      <c r="J43" s="440">
        <v>0</v>
      </c>
      <c r="K43" s="440">
        <v>12727000</v>
      </c>
      <c r="L43" s="440">
        <f t="shared" ref="L43:L69" si="26">M43+N43</f>
        <v>0</v>
      </c>
      <c r="M43" s="440">
        <v>0</v>
      </c>
      <c r="N43" s="440">
        <v>0</v>
      </c>
    </row>
    <row r="44" spans="1:14" s="391" customFormat="1" ht="15" hidden="1" customHeight="1">
      <c r="A44" s="873"/>
      <c r="B44" s="851"/>
      <c r="C44" s="873"/>
      <c r="D44" s="851"/>
      <c r="E44" s="847"/>
      <c r="F44" s="848"/>
      <c r="G44" s="439" t="s">
        <v>1</v>
      </c>
      <c r="H44" s="440">
        <f t="shared" si="24"/>
        <v>0</v>
      </c>
      <c r="I44" s="440">
        <f t="shared" si="25"/>
        <v>0</v>
      </c>
      <c r="J44" s="440">
        <v>0</v>
      </c>
      <c r="K44" s="440">
        <v>0</v>
      </c>
      <c r="L44" s="440">
        <f t="shared" si="26"/>
        <v>0</v>
      </c>
      <c r="M44" s="440">
        <v>0</v>
      </c>
      <c r="N44" s="440">
        <v>0</v>
      </c>
    </row>
    <row r="45" spans="1:14" s="391" customFormat="1" ht="15" hidden="1" customHeight="1">
      <c r="A45" s="873"/>
      <c r="B45" s="851"/>
      <c r="C45" s="873"/>
      <c r="D45" s="851"/>
      <c r="E45" s="849"/>
      <c r="F45" s="850"/>
      <c r="G45" s="439" t="s">
        <v>2</v>
      </c>
      <c r="H45" s="440">
        <f t="shared" si="24"/>
        <v>12727000</v>
      </c>
      <c r="I45" s="440">
        <f t="shared" si="25"/>
        <v>12727000</v>
      </c>
      <c r="J45" s="440">
        <f>J43+J44</f>
        <v>0</v>
      </c>
      <c r="K45" s="440">
        <f>K43+K44</f>
        <v>12727000</v>
      </c>
      <c r="L45" s="440">
        <f t="shared" si="26"/>
        <v>0</v>
      </c>
      <c r="M45" s="440">
        <f>M43+M44</f>
        <v>0</v>
      </c>
      <c r="N45" s="440">
        <f>N43+N44</f>
        <v>0</v>
      </c>
    </row>
    <row r="46" spans="1:14" s="391" customFormat="1" ht="15" hidden="1" customHeight="1">
      <c r="A46" s="873"/>
      <c r="B46" s="874"/>
      <c r="C46" s="873"/>
      <c r="D46" s="874"/>
      <c r="E46" s="845" t="s">
        <v>791</v>
      </c>
      <c r="F46" s="846"/>
      <c r="G46" s="439" t="s">
        <v>0</v>
      </c>
      <c r="H46" s="440">
        <f t="shared" si="24"/>
        <v>32492000</v>
      </c>
      <c r="I46" s="440">
        <f t="shared" si="25"/>
        <v>32492000</v>
      </c>
      <c r="J46" s="440">
        <v>0</v>
      </c>
      <c r="K46" s="440">
        <v>32492000</v>
      </c>
      <c r="L46" s="440">
        <f t="shared" si="26"/>
        <v>0</v>
      </c>
      <c r="M46" s="440">
        <v>0</v>
      </c>
      <c r="N46" s="440">
        <v>0</v>
      </c>
    </row>
    <row r="47" spans="1:14" s="391" customFormat="1" ht="15" hidden="1" customHeight="1">
      <c r="A47" s="873"/>
      <c r="B47" s="851"/>
      <c r="C47" s="873"/>
      <c r="D47" s="875"/>
      <c r="E47" s="847"/>
      <c r="F47" s="848"/>
      <c r="G47" s="439" t="s">
        <v>1</v>
      </c>
      <c r="H47" s="440">
        <f t="shared" si="24"/>
        <v>0</v>
      </c>
      <c r="I47" s="440">
        <f t="shared" si="25"/>
        <v>0</v>
      </c>
      <c r="J47" s="440">
        <v>0</v>
      </c>
      <c r="K47" s="440">
        <v>0</v>
      </c>
      <c r="L47" s="440">
        <f t="shared" si="26"/>
        <v>0</v>
      </c>
      <c r="M47" s="440">
        <v>0</v>
      </c>
      <c r="N47" s="440">
        <v>0</v>
      </c>
    </row>
    <row r="48" spans="1:14" s="391" customFormat="1" ht="15" hidden="1" customHeight="1">
      <c r="A48" s="873"/>
      <c r="B48" s="875"/>
      <c r="C48" s="873"/>
      <c r="D48" s="875"/>
      <c r="E48" s="849"/>
      <c r="F48" s="850"/>
      <c r="G48" s="439" t="s">
        <v>2</v>
      </c>
      <c r="H48" s="440">
        <f t="shared" si="24"/>
        <v>32492000</v>
      </c>
      <c r="I48" s="440">
        <f t="shared" si="25"/>
        <v>32492000</v>
      </c>
      <c r="J48" s="440">
        <f>J46+J47</f>
        <v>0</v>
      </c>
      <c r="K48" s="440">
        <f>K46+K47</f>
        <v>32492000</v>
      </c>
      <c r="L48" s="440">
        <f t="shared" si="26"/>
        <v>0</v>
      </c>
      <c r="M48" s="440">
        <f>M46+M47</f>
        <v>0</v>
      </c>
      <c r="N48" s="440">
        <f>N46+N47</f>
        <v>0</v>
      </c>
    </row>
    <row r="49" spans="1:14" s="391" customFormat="1" ht="15" hidden="1" customHeight="1">
      <c r="A49" s="873"/>
      <c r="B49" s="874"/>
      <c r="C49" s="873"/>
      <c r="D49" s="874"/>
      <c r="E49" s="845" t="s">
        <v>792</v>
      </c>
      <c r="F49" s="846"/>
      <c r="G49" s="439" t="s">
        <v>0</v>
      </c>
      <c r="H49" s="440">
        <f t="shared" si="24"/>
        <v>4230000</v>
      </c>
      <c r="I49" s="440">
        <f t="shared" si="25"/>
        <v>4230000</v>
      </c>
      <c r="J49" s="440">
        <v>0</v>
      </c>
      <c r="K49" s="440">
        <v>4230000</v>
      </c>
      <c r="L49" s="440">
        <f t="shared" si="26"/>
        <v>0</v>
      </c>
      <c r="M49" s="440">
        <v>0</v>
      </c>
      <c r="N49" s="440">
        <v>0</v>
      </c>
    </row>
    <row r="50" spans="1:14" s="391" customFormat="1" ht="15" hidden="1" customHeight="1">
      <c r="A50" s="873"/>
      <c r="B50" s="851"/>
      <c r="C50" s="873"/>
      <c r="D50" s="851"/>
      <c r="E50" s="847"/>
      <c r="F50" s="848"/>
      <c r="G50" s="439" t="s">
        <v>1</v>
      </c>
      <c r="H50" s="440">
        <f t="shared" si="24"/>
        <v>0</v>
      </c>
      <c r="I50" s="440">
        <f t="shared" si="25"/>
        <v>0</v>
      </c>
      <c r="J50" s="440">
        <v>0</v>
      </c>
      <c r="K50" s="440">
        <v>0</v>
      </c>
      <c r="L50" s="440">
        <f t="shared" si="26"/>
        <v>0</v>
      </c>
      <c r="M50" s="440">
        <v>0</v>
      </c>
      <c r="N50" s="440">
        <v>0</v>
      </c>
    </row>
    <row r="51" spans="1:14" s="391" customFormat="1" ht="15" hidden="1" customHeight="1">
      <c r="A51" s="873"/>
      <c r="B51" s="851"/>
      <c r="C51" s="886"/>
      <c r="D51" s="885"/>
      <c r="E51" s="849"/>
      <c r="F51" s="850"/>
      <c r="G51" s="439" t="s">
        <v>2</v>
      </c>
      <c r="H51" s="440">
        <f t="shared" si="24"/>
        <v>4230000</v>
      </c>
      <c r="I51" s="440">
        <f t="shared" si="25"/>
        <v>4230000</v>
      </c>
      <c r="J51" s="440">
        <f>J49+J50</f>
        <v>0</v>
      </c>
      <c r="K51" s="440">
        <f>K49+K50</f>
        <v>4230000</v>
      </c>
      <c r="L51" s="440">
        <f t="shared" si="26"/>
        <v>0</v>
      </c>
      <c r="M51" s="440">
        <f>M49+M50</f>
        <v>0</v>
      </c>
      <c r="N51" s="440">
        <f>N49+N50</f>
        <v>0</v>
      </c>
    </row>
    <row r="52" spans="1:14" s="391" customFormat="1" ht="15" hidden="1" customHeight="1">
      <c r="A52" s="873"/>
      <c r="B52" s="874"/>
      <c r="C52" s="881" t="s">
        <v>517</v>
      </c>
      <c r="D52" s="882"/>
      <c r="E52" s="845" t="s">
        <v>793</v>
      </c>
      <c r="F52" s="846"/>
      <c r="G52" s="439" t="s">
        <v>0</v>
      </c>
      <c r="H52" s="440">
        <f t="shared" si="24"/>
        <v>16216000</v>
      </c>
      <c r="I52" s="440">
        <f t="shared" si="25"/>
        <v>16216000</v>
      </c>
      <c r="J52" s="440">
        <v>0</v>
      </c>
      <c r="K52" s="440">
        <v>16216000</v>
      </c>
      <c r="L52" s="440">
        <f t="shared" si="26"/>
        <v>0</v>
      </c>
      <c r="M52" s="440">
        <v>0</v>
      </c>
      <c r="N52" s="440">
        <v>0</v>
      </c>
    </row>
    <row r="53" spans="1:14" s="391" customFormat="1" ht="15" hidden="1" customHeight="1">
      <c r="A53" s="873"/>
      <c r="B53" s="851"/>
      <c r="C53" s="873"/>
      <c r="D53" s="851"/>
      <c r="E53" s="847"/>
      <c r="F53" s="848"/>
      <c r="G53" s="439" t="s">
        <v>1</v>
      </c>
      <c r="H53" s="440">
        <f t="shared" si="24"/>
        <v>0</v>
      </c>
      <c r="I53" s="440">
        <f t="shared" si="25"/>
        <v>0</v>
      </c>
      <c r="J53" s="440">
        <v>0</v>
      </c>
      <c r="K53" s="440">
        <v>0</v>
      </c>
      <c r="L53" s="440">
        <f t="shared" si="26"/>
        <v>0</v>
      </c>
      <c r="M53" s="440">
        <v>0</v>
      </c>
      <c r="N53" s="440">
        <v>0</v>
      </c>
    </row>
    <row r="54" spans="1:14" s="391" customFormat="1" ht="15" hidden="1" customHeight="1">
      <c r="A54" s="873"/>
      <c r="B54" s="851"/>
      <c r="C54" s="886"/>
      <c r="D54" s="885"/>
      <c r="E54" s="849"/>
      <c r="F54" s="850"/>
      <c r="G54" s="439" t="s">
        <v>2</v>
      </c>
      <c r="H54" s="440">
        <f t="shared" si="24"/>
        <v>16216000</v>
      </c>
      <c r="I54" s="440">
        <f t="shared" si="25"/>
        <v>16216000</v>
      </c>
      <c r="J54" s="440">
        <f>J52+J53</f>
        <v>0</v>
      </c>
      <c r="K54" s="440">
        <f>K52+K53</f>
        <v>16216000</v>
      </c>
      <c r="L54" s="440">
        <f t="shared" si="26"/>
        <v>0</v>
      </c>
      <c r="M54" s="440">
        <f>M52+M53</f>
        <v>0</v>
      </c>
      <c r="N54" s="440">
        <f>N52+N53</f>
        <v>0</v>
      </c>
    </row>
    <row r="55" spans="1:14" s="391" customFormat="1" ht="15" hidden="1" customHeight="1">
      <c r="A55" s="873"/>
      <c r="B55" s="874"/>
      <c r="C55" s="881" t="s">
        <v>410</v>
      </c>
      <c r="D55" s="882"/>
      <c r="E55" s="845" t="s">
        <v>794</v>
      </c>
      <c r="F55" s="846"/>
      <c r="G55" s="439" t="s">
        <v>0</v>
      </c>
      <c r="H55" s="440">
        <f t="shared" si="24"/>
        <v>3415000</v>
      </c>
      <c r="I55" s="440">
        <f t="shared" si="25"/>
        <v>3415000</v>
      </c>
      <c r="J55" s="440">
        <v>0</v>
      </c>
      <c r="K55" s="440">
        <v>3415000</v>
      </c>
      <c r="L55" s="440">
        <f t="shared" si="26"/>
        <v>0</v>
      </c>
      <c r="M55" s="440">
        <v>0</v>
      </c>
      <c r="N55" s="440">
        <v>0</v>
      </c>
    </row>
    <row r="56" spans="1:14" s="391" customFormat="1" ht="15" hidden="1" customHeight="1">
      <c r="A56" s="873"/>
      <c r="B56" s="851"/>
      <c r="C56" s="873"/>
      <c r="D56" s="851"/>
      <c r="E56" s="847"/>
      <c r="F56" s="848"/>
      <c r="G56" s="439" t="s">
        <v>1</v>
      </c>
      <c r="H56" s="440">
        <f t="shared" si="24"/>
        <v>0</v>
      </c>
      <c r="I56" s="440">
        <f t="shared" si="25"/>
        <v>0</v>
      </c>
      <c r="J56" s="440">
        <v>0</v>
      </c>
      <c r="K56" s="440">
        <v>0</v>
      </c>
      <c r="L56" s="440">
        <f t="shared" si="26"/>
        <v>0</v>
      </c>
      <c r="M56" s="440">
        <v>0</v>
      </c>
      <c r="N56" s="440">
        <v>0</v>
      </c>
    </row>
    <row r="57" spans="1:14" s="391" customFormat="1" ht="15" hidden="1" customHeight="1">
      <c r="A57" s="873"/>
      <c r="B57" s="851"/>
      <c r="C57" s="873"/>
      <c r="D57" s="851"/>
      <c r="E57" s="849"/>
      <c r="F57" s="850"/>
      <c r="G57" s="439" t="s">
        <v>2</v>
      </c>
      <c r="H57" s="440">
        <f t="shared" si="24"/>
        <v>3415000</v>
      </c>
      <c r="I57" s="440">
        <f t="shared" si="25"/>
        <v>3415000</v>
      </c>
      <c r="J57" s="440">
        <f>J55+J56</f>
        <v>0</v>
      </c>
      <c r="K57" s="440">
        <f>K55+K56</f>
        <v>3415000</v>
      </c>
      <c r="L57" s="440">
        <f t="shared" si="26"/>
        <v>0</v>
      </c>
      <c r="M57" s="440">
        <f>M55+M56</f>
        <v>0</v>
      </c>
      <c r="N57" s="440">
        <f>N55+N56</f>
        <v>0</v>
      </c>
    </row>
    <row r="58" spans="1:14" s="391" customFormat="1" ht="15" hidden="1" customHeight="1">
      <c r="A58" s="873"/>
      <c r="B58" s="874"/>
      <c r="C58" s="873"/>
      <c r="D58" s="874"/>
      <c r="E58" s="845" t="s">
        <v>795</v>
      </c>
      <c r="F58" s="846"/>
      <c r="G58" s="439" t="s">
        <v>0</v>
      </c>
      <c r="H58" s="440">
        <f t="shared" si="24"/>
        <v>4495000</v>
      </c>
      <c r="I58" s="440">
        <f t="shared" si="25"/>
        <v>4495000</v>
      </c>
      <c r="J58" s="440">
        <v>0</v>
      </c>
      <c r="K58" s="440">
        <v>4495000</v>
      </c>
      <c r="L58" s="440">
        <f t="shared" si="26"/>
        <v>0</v>
      </c>
      <c r="M58" s="440">
        <v>0</v>
      </c>
      <c r="N58" s="440">
        <v>0</v>
      </c>
    </row>
    <row r="59" spans="1:14" s="391" customFormat="1" ht="15" hidden="1" customHeight="1">
      <c r="A59" s="873"/>
      <c r="B59" s="851"/>
      <c r="C59" s="873"/>
      <c r="D59" s="851"/>
      <c r="E59" s="847"/>
      <c r="F59" s="848"/>
      <c r="G59" s="439" t="s">
        <v>1</v>
      </c>
      <c r="H59" s="440">
        <f t="shared" si="24"/>
        <v>0</v>
      </c>
      <c r="I59" s="440">
        <f t="shared" si="25"/>
        <v>0</v>
      </c>
      <c r="J59" s="440">
        <v>0</v>
      </c>
      <c r="K59" s="440">
        <v>0</v>
      </c>
      <c r="L59" s="440">
        <f t="shared" si="26"/>
        <v>0</v>
      </c>
      <c r="M59" s="440">
        <v>0</v>
      </c>
      <c r="N59" s="440">
        <v>0</v>
      </c>
    </row>
    <row r="60" spans="1:14" s="391" customFormat="1" ht="15" hidden="1" customHeight="1">
      <c r="A60" s="873"/>
      <c r="B60" s="851"/>
      <c r="C60" s="873"/>
      <c r="D60" s="851"/>
      <c r="E60" s="849"/>
      <c r="F60" s="850"/>
      <c r="G60" s="439" t="s">
        <v>2</v>
      </c>
      <c r="H60" s="440">
        <f t="shared" si="24"/>
        <v>4495000</v>
      </c>
      <c r="I60" s="440">
        <f t="shared" si="25"/>
        <v>4495000</v>
      </c>
      <c r="J60" s="440">
        <f>J58+J59</f>
        <v>0</v>
      </c>
      <c r="K60" s="440">
        <f>K58+K59</f>
        <v>4495000</v>
      </c>
      <c r="L60" s="440">
        <f t="shared" si="26"/>
        <v>0</v>
      </c>
      <c r="M60" s="440">
        <f>M58+M59</f>
        <v>0</v>
      </c>
      <c r="N60" s="440">
        <f>N58+N59</f>
        <v>0</v>
      </c>
    </row>
    <row r="61" spans="1:14" s="391" customFormat="1" ht="15" hidden="1" customHeight="1">
      <c r="A61" s="873"/>
      <c r="B61" s="874"/>
      <c r="C61" s="873"/>
      <c r="D61" s="874"/>
      <c r="E61" s="845" t="s">
        <v>796</v>
      </c>
      <c r="F61" s="846"/>
      <c r="G61" s="439" t="s">
        <v>0</v>
      </c>
      <c r="H61" s="440">
        <f t="shared" si="24"/>
        <v>2231000</v>
      </c>
      <c r="I61" s="440">
        <f t="shared" si="25"/>
        <v>2231000</v>
      </c>
      <c r="J61" s="440">
        <v>0</v>
      </c>
      <c r="K61" s="440">
        <v>2231000</v>
      </c>
      <c r="L61" s="440">
        <f t="shared" si="26"/>
        <v>0</v>
      </c>
      <c r="M61" s="440">
        <v>0</v>
      </c>
      <c r="N61" s="440">
        <v>0</v>
      </c>
    </row>
    <row r="62" spans="1:14" s="391" customFormat="1" ht="15" hidden="1" customHeight="1">
      <c r="A62" s="873"/>
      <c r="B62" s="851"/>
      <c r="C62" s="873"/>
      <c r="D62" s="851"/>
      <c r="E62" s="847"/>
      <c r="F62" s="848"/>
      <c r="G62" s="439" t="s">
        <v>1</v>
      </c>
      <c r="H62" s="440">
        <f t="shared" si="24"/>
        <v>0</v>
      </c>
      <c r="I62" s="440">
        <f t="shared" si="25"/>
        <v>0</v>
      </c>
      <c r="J62" s="440">
        <v>0</v>
      </c>
      <c r="K62" s="440">
        <v>0</v>
      </c>
      <c r="L62" s="440">
        <f t="shared" si="26"/>
        <v>0</v>
      </c>
      <c r="M62" s="440">
        <v>0</v>
      </c>
      <c r="N62" s="440">
        <v>0</v>
      </c>
    </row>
    <row r="63" spans="1:14" s="391" customFormat="1" ht="15" hidden="1" customHeight="1">
      <c r="A63" s="873"/>
      <c r="B63" s="851"/>
      <c r="C63" s="873"/>
      <c r="D63" s="851"/>
      <c r="E63" s="849"/>
      <c r="F63" s="850"/>
      <c r="G63" s="439" t="s">
        <v>2</v>
      </c>
      <c r="H63" s="440">
        <f t="shared" si="24"/>
        <v>2231000</v>
      </c>
      <c r="I63" s="440">
        <f t="shared" si="25"/>
        <v>2231000</v>
      </c>
      <c r="J63" s="440">
        <f>J61+J62</f>
        <v>0</v>
      </c>
      <c r="K63" s="440">
        <f>K61+K62</f>
        <v>2231000</v>
      </c>
      <c r="L63" s="440">
        <f t="shared" si="26"/>
        <v>0</v>
      </c>
      <c r="M63" s="440">
        <f>M61+M62</f>
        <v>0</v>
      </c>
      <c r="N63" s="440">
        <f>N61+N62</f>
        <v>0</v>
      </c>
    </row>
    <row r="64" spans="1:14" s="461" customFormat="1" ht="15" hidden="1" customHeight="1">
      <c r="A64" s="843"/>
      <c r="B64" s="844"/>
      <c r="C64" s="843"/>
      <c r="D64" s="844"/>
      <c r="E64" s="845" t="s">
        <v>797</v>
      </c>
      <c r="F64" s="846"/>
      <c r="G64" s="439" t="s">
        <v>0</v>
      </c>
      <c r="H64" s="440">
        <f t="shared" si="24"/>
        <v>850000</v>
      </c>
      <c r="I64" s="440">
        <f t="shared" si="25"/>
        <v>850000</v>
      </c>
      <c r="J64" s="440">
        <v>0</v>
      </c>
      <c r="K64" s="440">
        <v>850000</v>
      </c>
      <c r="L64" s="440">
        <f t="shared" si="26"/>
        <v>0</v>
      </c>
      <c r="M64" s="440">
        <v>0</v>
      </c>
      <c r="N64" s="440">
        <v>0</v>
      </c>
    </row>
    <row r="65" spans="1:14" s="461" customFormat="1" ht="15" hidden="1" customHeight="1">
      <c r="A65" s="843"/>
      <c r="B65" s="851"/>
      <c r="C65" s="843"/>
      <c r="D65" s="851"/>
      <c r="E65" s="847"/>
      <c r="F65" s="848"/>
      <c r="G65" s="439" t="s">
        <v>1</v>
      </c>
      <c r="H65" s="440">
        <f t="shared" si="24"/>
        <v>0</v>
      </c>
      <c r="I65" s="440">
        <f t="shared" si="25"/>
        <v>0</v>
      </c>
      <c r="J65" s="440">
        <v>0</v>
      </c>
      <c r="K65" s="440">
        <v>0</v>
      </c>
      <c r="L65" s="440">
        <f t="shared" si="26"/>
        <v>0</v>
      </c>
      <c r="M65" s="440">
        <v>0</v>
      </c>
      <c r="N65" s="440">
        <v>0</v>
      </c>
    </row>
    <row r="66" spans="1:14" s="461" customFormat="1" ht="15" hidden="1" customHeight="1">
      <c r="A66" s="843"/>
      <c r="B66" s="851"/>
      <c r="C66" s="843"/>
      <c r="D66" s="851"/>
      <c r="E66" s="849"/>
      <c r="F66" s="850"/>
      <c r="G66" s="439" t="s">
        <v>2</v>
      </c>
      <c r="H66" s="440">
        <f t="shared" si="24"/>
        <v>850000</v>
      </c>
      <c r="I66" s="440">
        <f t="shared" si="25"/>
        <v>850000</v>
      </c>
      <c r="J66" s="440">
        <f>J64+J65</f>
        <v>0</v>
      </c>
      <c r="K66" s="440">
        <f>K64+K65</f>
        <v>850000</v>
      </c>
      <c r="L66" s="440">
        <f t="shared" si="26"/>
        <v>0</v>
      </c>
      <c r="M66" s="440">
        <f>M64+M65</f>
        <v>0</v>
      </c>
      <c r="N66" s="440">
        <f>N64+N65</f>
        <v>0</v>
      </c>
    </row>
    <row r="67" spans="1:14" s="391" customFormat="1" ht="15" hidden="1" customHeight="1">
      <c r="A67" s="873"/>
      <c r="B67" s="874"/>
      <c r="C67" s="873"/>
      <c r="D67" s="874"/>
      <c r="E67" s="845" t="s">
        <v>798</v>
      </c>
      <c r="F67" s="846"/>
      <c r="G67" s="439" t="s">
        <v>0</v>
      </c>
      <c r="H67" s="440">
        <f t="shared" si="24"/>
        <v>1401000</v>
      </c>
      <c r="I67" s="440">
        <f t="shared" si="25"/>
        <v>1401000</v>
      </c>
      <c r="J67" s="440">
        <f>J70+J73</f>
        <v>0</v>
      </c>
      <c r="K67" s="440">
        <f>K70+K73</f>
        <v>1401000</v>
      </c>
      <c r="L67" s="440">
        <f t="shared" si="26"/>
        <v>0</v>
      </c>
      <c r="M67" s="440">
        <f>M70+M73</f>
        <v>0</v>
      </c>
      <c r="N67" s="440">
        <f>N70+N73</f>
        <v>0</v>
      </c>
    </row>
    <row r="68" spans="1:14" s="391" customFormat="1" ht="15" hidden="1" customHeight="1">
      <c r="A68" s="873"/>
      <c r="B68" s="851"/>
      <c r="C68" s="873"/>
      <c r="D68" s="851"/>
      <c r="E68" s="847"/>
      <c r="F68" s="848"/>
      <c r="G68" s="439" t="s">
        <v>1</v>
      </c>
      <c r="H68" s="440">
        <f t="shared" si="24"/>
        <v>0</v>
      </c>
      <c r="I68" s="440">
        <f t="shared" si="25"/>
        <v>0</v>
      </c>
      <c r="J68" s="440">
        <f t="shared" ref="J68:K68" si="27">J71+J74</f>
        <v>0</v>
      </c>
      <c r="K68" s="440">
        <f t="shared" si="27"/>
        <v>0</v>
      </c>
      <c r="L68" s="440">
        <f t="shared" si="26"/>
        <v>0</v>
      </c>
      <c r="M68" s="440">
        <f t="shared" ref="M68:N68" si="28">M71+M74</f>
        <v>0</v>
      </c>
      <c r="N68" s="440">
        <f t="shared" si="28"/>
        <v>0</v>
      </c>
    </row>
    <row r="69" spans="1:14" s="391" customFormat="1" ht="15" hidden="1" customHeight="1">
      <c r="A69" s="873"/>
      <c r="B69" s="851"/>
      <c r="C69" s="873"/>
      <c r="D69" s="851"/>
      <c r="E69" s="849"/>
      <c r="F69" s="850"/>
      <c r="G69" s="439" t="s">
        <v>2</v>
      </c>
      <c r="H69" s="440">
        <f t="shared" si="24"/>
        <v>1401000</v>
      </c>
      <c r="I69" s="440">
        <f t="shared" si="25"/>
        <v>1401000</v>
      </c>
      <c r="J69" s="440">
        <f>J67+J68</f>
        <v>0</v>
      </c>
      <c r="K69" s="440">
        <f>K67+K68</f>
        <v>1401000</v>
      </c>
      <c r="L69" s="440">
        <f t="shared" si="26"/>
        <v>0</v>
      </c>
      <c r="M69" s="440">
        <f>M67+M68</f>
        <v>0</v>
      </c>
      <c r="N69" s="440">
        <f>N67+N68</f>
        <v>0</v>
      </c>
    </row>
    <row r="70" spans="1:14" s="465" customFormat="1" ht="15" hidden="1" customHeight="1">
      <c r="A70" s="887"/>
      <c r="B70" s="888"/>
      <c r="C70" s="887"/>
      <c r="D70" s="888"/>
      <c r="E70" s="889" t="s">
        <v>799</v>
      </c>
      <c r="F70" s="890"/>
      <c r="G70" s="462" t="s">
        <v>0</v>
      </c>
      <c r="H70" s="463">
        <f t="shared" si="24"/>
        <v>1315007</v>
      </c>
      <c r="I70" s="463">
        <f t="shared" si="25"/>
        <v>1315007</v>
      </c>
      <c r="J70" s="463">
        <v>0</v>
      </c>
      <c r="K70" s="463">
        <v>1315007</v>
      </c>
      <c r="L70" s="464">
        <f>M70+N70</f>
        <v>0</v>
      </c>
      <c r="M70" s="463">
        <v>0</v>
      </c>
      <c r="N70" s="463">
        <v>0</v>
      </c>
    </row>
    <row r="71" spans="1:14" s="465" customFormat="1" ht="15" hidden="1" customHeight="1">
      <c r="A71" s="887"/>
      <c r="B71" s="851"/>
      <c r="C71" s="887"/>
      <c r="D71" s="851"/>
      <c r="E71" s="847"/>
      <c r="F71" s="848"/>
      <c r="G71" s="462" t="s">
        <v>1</v>
      </c>
      <c r="H71" s="463">
        <f t="shared" si="24"/>
        <v>0</v>
      </c>
      <c r="I71" s="463">
        <f t="shared" si="25"/>
        <v>0</v>
      </c>
      <c r="J71" s="463">
        <v>0</v>
      </c>
      <c r="K71" s="463">
        <v>0</v>
      </c>
      <c r="L71" s="464">
        <f t="shared" ref="L71:L72" si="29">M71+N71</f>
        <v>0</v>
      </c>
      <c r="M71" s="463">
        <v>0</v>
      </c>
      <c r="N71" s="463">
        <v>0</v>
      </c>
    </row>
    <row r="72" spans="1:14" s="465" customFormat="1" ht="15" hidden="1" customHeight="1">
      <c r="A72" s="887"/>
      <c r="B72" s="851"/>
      <c r="C72" s="887"/>
      <c r="D72" s="851"/>
      <c r="E72" s="849"/>
      <c r="F72" s="850"/>
      <c r="G72" s="462" t="s">
        <v>2</v>
      </c>
      <c r="H72" s="464">
        <f t="shared" si="24"/>
        <v>1315007</v>
      </c>
      <c r="I72" s="464">
        <f t="shared" si="25"/>
        <v>1315007</v>
      </c>
      <c r="J72" s="464">
        <f>J70+J71</f>
        <v>0</v>
      </c>
      <c r="K72" s="464">
        <f>K70+K71</f>
        <v>1315007</v>
      </c>
      <c r="L72" s="464">
        <f t="shared" si="29"/>
        <v>0</v>
      </c>
      <c r="M72" s="464">
        <f>M70+M71</f>
        <v>0</v>
      </c>
      <c r="N72" s="464">
        <f>N70+N71</f>
        <v>0</v>
      </c>
    </row>
    <row r="73" spans="1:14" s="465" customFormat="1" ht="15" hidden="1" customHeight="1">
      <c r="A73" s="887"/>
      <c r="B73" s="888"/>
      <c r="C73" s="887"/>
      <c r="D73" s="888"/>
      <c r="E73" s="889" t="s">
        <v>800</v>
      </c>
      <c r="F73" s="890"/>
      <c r="G73" s="466" t="s">
        <v>0</v>
      </c>
      <c r="H73" s="464">
        <f t="shared" si="24"/>
        <v>85993</v>
      </c>
      <c r="I73" s="464">
        <f t="shared" si="25"/>
        <v>85993</v>
      </c>
      <c r="J73" s="464">
        <v>0</v>
      </c>
      <c r="K73" s="464">
        <v>85993</v>
      </c>
      <c r="L73" s="464">
        <f>M73+N73</f>
        <v>0</v>
      </c>
      <c r="M73" s="464">
        <v>0</v>
      </c>
      <c r="N73" s="464">
        <v>0</v>
      </c>
    </row>
    <row r="74" spans="1:14" s="465" customFormat="1" ht="15" hidden="1" customHeight="1">
      <c r="A74" s="887"/>
      <c r="B74" s="851"/>
      <c r="C74" s="887"/>
      <c r="D74" s="851"/>
      <c r="E74" s="847"/>
      <c r="F74" s="848"/>
      <c r="G74" s="466" t="s">
        <v>1</v>
      </c>
      <c r="H74" s="464">
        <f t="shared" si="24"/>
        <v>0</v>
      </c>
      <c r="I74" s="464">
        <f t="shared" si="25"/>
        <v>0</v>
      </c>
      <c r="J74" s="464">
        <v>0</v>
      </c>
      <c r="K74" s="464">
        <v>0</v>
      </c>
      <c r="L74" s="464">
        <f t="shared" ref="L74:L114" si="30">M74+N74</f>
        <v>0</v>
      </c>
      <c r="M74" s="464">
        <v>0</v>
      </c>
      <c r="N74" s="464">
        <v>0</v>
      </c>
    </row>
    <row r="75" spans="1:14" s="465" customFormat="1" ht="15" hidden="1" customHeight="1">
      <c r="A75" s="887"/>
      <c r="B75" s="851"/>
      <c r="C75" s="887"/>
      <c r="D75" s="851"/>
      <c r="E75" s="849"/>
      <c r="F75" s="850"/>
      <c r="G75" s="466" t="s">
        <v>2</v>
      </c>
      <c r="H75" s="464">
        <f t="shared" si="24"/>
        <v>85993</v>
      </c>
      <c r="I75" s="464">
        <f t="shared" si="25"/>
        <v>85993</v>
      </c>
      <c r="J75" s="464">
        <f>J73+J74</f>
        <v>0</v>
      </c>
      <c r="K75" s="464">
        <f>K73+K74</f>
        <v>85993</v>
      </c>
      <c r="L75" s="464">
        <f t="shared" si="30"/>
        <v>0</v>
      </c>
      <c r="M75" s="464">
        <f>M73+M74</f>
        <v>0</v>
      </c>
      <c r="N75" s="464">
        <f>N73+N74</f>
        <v>0</v>
      </c>
    </row>
    <row r="76" spans="1:14" s="391" customFormat="1" ht="15" hidden="1" customHeight="1">
      <c r="A76" s="873"/>
      <c r="B76" s="874"/>
      <c r="C76" s="873"/>
      <c r="D76" s="874"/>
      <c r="E76" s="845" t="s">
        <v>801</v>
      </c>
      <c r="F76" s="846"/>
      <c r="G76" s="439" t="s">
        <v>0</v>
      </c>
      <c r="H76" s="440">
        <f t="shared" si="24"/>
        <v>2595000</v>
      </c>
      <c r="I76" s="440">
        <f t="shared" si="25"/>
        <v>2595000</v>
      </c>
      <c r="J76" s="440">
        <v>0</v>
      </c>
      <c r="K76" s="440">
        <v>2595000</v>
      </c>
      <c r="L76" s="440">
        <f t="shared" si="30"/>
        <v>0</v>
      </c>
      <c r="M76" s="440">
        <v>0</v>
      </c>
      <c r="N76" s="440">
        <v>0</v>
      </c>
    </row>
    <row r="77" spans="1:14" s="391" customFormat="1" ht="15" hidden="1" customHeight="1">
      <c r="A77" s="873"/>
      <c r="B77" s="851"/>
      <c r="C77" s="873"/>
      <c r="D77" s="851"/>
      <c r="E77" s="847"/>
      <c r="F77" s="848"/>
      <c r="G77" s="439" t="s">
        <v>1</v>
      </c>
      <c r="H77" s="440">
        <f t="shared" si="24"/>
        <v>0</v>
      </c>
      <c r="I77" s="440">
        <f t="shared" si="25"/>
        <v>0</v>
      </c>
      <c r="J77" s="440">
        <v>0</v>
      </c>
      <c r="K77" s="440">
        <v>0</v>
      </c>
      <c r="L77" s="440">
        <f t="shared" si="30"/>
        <v>0</v>
      </c>
      <c r="M77" s="440">
        <v>0</v>
      </c>
      <c r="N77" s="440">
        <v>0</v>
      </c>
    </row>
    <row r="78" spans="1:14" s="391" customFormat="1" ht="15" hidden="1" customHeight="1">
      <c r="A78" s="873"/>
      <c r="B78" s="851"/>
      <c r="C78" s="886"/>
      <c r="D78" s="885"/>
      <c r="E78" s="849"/>
      <c r="F78" s="850"/>
      <c r="G78" s="439" t="s">
        <v>2</v>
      </c>
      <c r="H78" s="440">
        <f t="shared" si="24"/>
        <v>2595000</v>
      </c>
      <c r="I78" s="440">
        <f t="shared" si="25"/>
        <v>2595000</v>
      </c>
      <c r="J78" s="440">
        <f>J76+J77</f>
        <v>0</v>
      </c>
      <c r="K78" s="440">
        <f>K76+K77</f>
        <v>2595000</v>
      </c>
      <c r="L78" s="440">
        <f t="shared" si="30"/>
        <v>0</v>
      </c>
      <c r="M78" s="440">
        <f>M76+M77</f>
        <v>0</v>
      </c>
      <c r="N78" s="440">
        <f>N76+N77</f>
        <v>0</v>
      </c>
    </row>
    <row r="79" spans="1:14" s="391" customFormat="1" ht="15" hidden="1" customHeight="1">
      <c r="A79" s="873"/>
      <c r="B79" s="874"/>
      <c r="C79" s="881" t="s">
        <v>419</v>
      </c>
      <c r="D79" s="882"/>
      <c r="E79" s="845" t="s">
        <v>802</v>
      </c>
      <c r="F79" s="846"/>
      <c r="G79" s="439" t="s">
        <v>0</v>
      </c>
      <c r="H79" s="440">
        <f t="shared" si="24"/>
        <v>1905000</v>
      </c>
      <c r="I79" s="440">
        <f t="shared" si="25"/>
        <v>1905000</v>
      </c>
      <c r="J79" s="440">
        <v>0</v>
      </c>
      <c r="K79" s="440">
        <v>1905000</v>
      </c>
      <c r="L79" s="440">
        <f t="shared" si="30"/>
        <v>0</v>
      </c>
      <c r="M79" s="440">
        <v>0</v>
      </c>
      <c r="N79" s="440">
        <v>0</v>
      </c>
    </row>
    <row r="80" spans="1:14" s="391" customFormat="1" ht="15" hidden="1" customHeight="1">
      <c r="A80" s="873"/>
      <c r="B80" s="875"/>
      <c r="C80" s="873"/>
      <c r="D80" s="875"/>
      <c r="E80" s="847"/>
      <c r="F80" s="848"/>
      <c r="G80" s="439" t="s">
        <v>1</v>
      </c>
      <c r="H80" s="440">
        <f t="shared" si="24"/>
        <v>0</v>
      </c>
      <c r="I80" s="440">
        <f t="shared" si="25"/>
        <v>0</v>
      </c>
      <c r="J80" s="440">
        <v>0</v>
      </c>
      <c r="K80" s="440">
        <v>0</v>
      </c>
      <c r="L80" s="440">
        <f t="shared" si="30"/>
        <v>0</v>
      </c>
      <c r="M80" s="440">
        <v>0</v>
      </c>
      <c r="N80" s="440">
        <v>0</v>
      </c>
    </row>
    <row r="81" spans="1:14" s="391" customFormat="1" ht="15" hidden="1" customHeight="1">
      <c r="A81" s="873"/>
      <c r="B81" s="875"/>
      <c r="C81" s="873"/>
      <c r="D81" s="875"/>
      <c r="E81" s="849"/>
      <c r="F81" s="850"/>
      <c r="G81" s="439" t="s">
        <v>2</v>
      </c>
      <c r="H81" s="440">
        <f t="shared" si="24"/>
        <v>1905000</v>
      </c>
      <c r="I81" s="440">
        <f t="shared" si="25"/>
        <v>1905000</v>
      </c>
      <c r="J81" s="440">
        <f>J79+J80</f>
        <v>0</v>
      </c>
      <c r="K81" s="440">
        <f>K79+K80</f>
        <v>1905000</v>
      </c>
      <c r="L81" s="440">
        <f t="shared" si="30"/>
        <v>0</v>
      </c>
      <c r="M81" s="440">
        <f>M79+M80</f>
        <v>0</v>
      </c>
      <c r="N81" s="440">
        <f>N79+N80</f>
        <v>0</v>
      </c>
    </row>
    <row r="82" spans="1:14" s="391" customFormat="1" ht="15" hidden="1" customHeight="1">
      <c r="A82" s="873"/>
      <c r="B82" s="874"/>
      <c r="C82" s="873"/>
      <c r="D82" s="874"/>
      <c r="E82" s="845" t="s">
        <v>803</v>
      </c>
      <c r="F82" s="846"/>
      <c r="G82" s="439" t="s">
        <v>0</v>
      </c>
      <c r="H82" s="440">
        <f t="shared" si="24"/>
        <v>2437000</v>
      </c>
      <c r="I82" s="440">
        <f t="shared" si="25"/>
        <v>2437000</v>
      </c>
      <c r="J82" s="440">
        <v>0</v>
      </c>
      <c r="K82" s="440">
        <v>2437000</v>
      </c>
      <c r="L82" s="440">
        <f t="shared" si="30"/>
        <v>0</v>
      </c>
      <c r="M82" s="440">
        <v>0</v>
      </c>
      <c r="N82" s="440">
        <v>0</v>
      </c>
    </row>
    <row r="83" spans="1:14" s="391" customFormat="1" ht="15" hidden="1" customHeight="1">
      <c r="A83" s="873"/>
      <c r="B83" s="875"/>
      <c r="C83" s="873"/>
      <c r="D83" s="875"/>
      <c r="E83" s="847"/>
      <c r="F83" s="848"/>
      <c r="G83" s="439" t="s">
        <v>1</v>
      </c>
      <c r="H83" s="440">
        <f t="shared" si="24"/>
        <v>0</v>
      </c>
      <c r="I83" s="440">
        <f t="shared" si="25"/>
        <v>0</v>
      </c>
      <c r="J83" s="440">
        <v>0</v>
      </c>
      <c r="K83" s="440">
        <v>0</v>
      </c>
      <c r="L83" s="440">
        <f t="shared" si="30"/>
        <v>0</v>
      </c>
      <c r="M83" s="440">
        <v>0</v>
      </c>
      <c r="N83" s="440">
        <v>0</v>
      </c>
    </row>
    <row r="84" spans="1:14" s="391" customFormat="1" ht="15" hidden="1" customHeight="1">
      <c r="A84" s="873"/>
      <c r="B84" s="875"/>
      <c r="C84" s="886"/>
      <c r="D84" s="891"/>
      <c r="E84" s="849"/>
      <c r="F84" s="850"/>
      <c r="G84" s="439" t="s">
        <v>2</v>
      </c>
      <c r="H84" s="440">
        <f t="shared" si="24"/>
        <v>2437000</v>
      </c>
      <c r="I84" s="440">
        <f t="shared" si="25"/>
        <v>2437000</v>
      </c>
      <c r="J84" s="440">
        <f>J82+J83</f>
        <v>0</v>
      </c>
      <c r="K84" s="440">
        <f>K82+K83</f>
        <v>2437000</v>
      </c>
      <c r="L84" s="440">
        <f t="shared" si="30"/>
        <v>0</v>
      </c>
      <c r="M84" s="440">
        <f>M82+M83</f>
        <v>0</v>
      </c>
      <c r="N84" s="440">
        <f>N82+N83</f>
        <v>0</v>
      </c>
    </row>
    <row r="85" spans="1:14" s="391" customFormat="1" ht="15" hidden="1" customHeight="1">
      <c r="A85" s="873"/>
      <c r="B85" s="874"/>
      <c r="C85" s="881" t="s">
        <v>804</v>
      </c>
      <c r="D85" s="882"/>
      <c r="E85" s="845" t="s">
        <v>805</v>
      </c>
      <c r="F85" s="846"/>
      <c r="G85" s="439" t="s">
        <v>0</v>
      </c>
      <c r="H85" s="440">
        <f t="shared" si="24"/>
        <v>1609500</v>
      </c>
      <c r="I85" s="440">
        <f t="shared" si="25"/>
        <v>1609500</v>
      </c>
      <c r="J85" s="440">
        <v>0</v>
      </c>
      <c r="K85" s="440">
        <v>1609500</v>
      </c>
      <c r="L85" s="440">
        <f t="shared" si="30"/>
        <v>0</v>
      </c>
      <c r="M85" s="440">
        <v>0</v>
      </c>
      <c r="N85" s="440">
        <v>0</v>
      </c>
    </row>
    <row r="86" spans="1:14" s="391" customFormat="1" ht="15" hidden="1" customHeight="1">
      <c r="A86" s="873"/>
      <c r="B86" s="875"/>
      <c r="C86" s="873"/>
      <c r="D86" s="875"/>
      <c r="E86" s="847"/>
      <c r="F86" s="848"/>
      <c r="G86" s="439" t="s">
        <v>1</v>
      </c>
      <c r="H86" s="440">
        <f t="shared" si="24"/>
        <v>0</v>
      </c>
      <c r="I86" s="440">
        <f t="shared" si="25"/>
        <v>0</v>
      </c>
      <c r="J86" s="440">
        <v>0</v>
      </c>
      <c r="K86" s="440">
        <v>0</v>
      </c>
      <c r="L86" s="440">
        <f t="shared" si="30"/>
        <v>0</v>
      </c>
      <c r="M86" s="440">
        <v>0</v>
      </c>
      <c r="N86" s="440">
        <v>0</v>
      </c>
    </row>
    <row r="87" spans="1:14" s="391" customFormat="1" ht="15" hidden="1" customHeight="1">
      <c r="A87" s="873"/>
      <c r="B87" s="875"/>
      <c r="C87" s="886"/>
      <c r="D87" s="891"/>
      <c r="E87" s="849"/>
      <c r="F87" s="850"/>
      <c r="G87" s="439" t="s">
        <v>2</v>
      </c>
      <c r="H87" s="440">
        <f t="shared" si="24"/>
        <v>1609500</v>
      </c>
      <c r="I87" s="440">
        <f t="shared" si="25"/>
        <v>1609500</v>
      </c>
      <c r="J87" s="440">
        <f>J85+J86</f>
        <v>0</v>
      </c>
      <c r="K87" s="440">
        <f>K85+K86</f>
        <v>1609500</v>
      </c>
      <c r="L87" s="440">
        <f t="shared" si="30"/>
        <v>0</v>
      </c>
      <c r="M87" s="440">
        <f>M85+M86</f>
        <v>0</v>
      </c>
      <c r="N87" s="440">
        <f>N85+N86</f>
        <v>0</v>
      </c>
    </row>
    <row r="88" spans="1:14" s="461" customFormat="1" ht="15" hidden="1" customHeight="1">
      <c r="A88" s="843"/>
      <c r="B88" s="844"/>
      <c r="C88" s="894" t="s">
        <v>424</v>
      </c>
      <c r="D88" s="895"/>
      <c r="E88" s="845" t="s">
        <v>806</v>
      </c>
      <c r="F88" s="846"/>
      <c r="G88" s="439" t="s">
        <v>0</v>
      </c>
      <c r="H88" s="440">
        <f t="shared" si="24"/>
        <v>17061953</v>
      </c>
      <c r="I88" s="440">
        <f t="shared" si="25"/>
        <v>17061953</v>
      </c>
      <c r="J88" s="440">
        <f>J91+J94</f>
        <v>0</v>
      </c>
      <c r="K88" s="440">
        <f>K91+K94</f>
        <v>17061953</v>
      </c>
      <c r="L88" s="440">
        <f t="shared" si="30"/>
        <v>0</v>
      </c>
      <c r="M88" s="440">
        <f>M91+M94</f>
        <v>0</v>
      </c>
      <c r="N88" s="440">
        <f>N91+N94</f>
        <v>0</v>
      </c>
    </row>
    <row r="89" spans="1:14" s="461" customFormat="1" ht="15" hidden="1" customHeight="1">
      <c r="A89" s="843"/>
      <c r="B89" s="851"/>
      <c r="C89" s="843"/>
      <c r="D89" s="851"/>
      <c r="E89" s="847"/>
      <c r="F89" s="848"/>
      <c r="G89" s="439" t="s">
        <v>1</v>
      </c>
      <c r="H89" s="440">
        <f t="shared" si="24"/>
        <v>0</v>
      </c>
      <c r="I89" s="440">
        <f t="shared" si="25"/>
        <v>0</v>
      </c>
      <c r="J89" s="440">
        <f t="shared" ref="J89:K89" si="31">J92+J95</f>
        <v>0</v>
      </c>
      <c r="K89" s="440">
        <f t="shared" si="31"/>
        <v>0</v>
      </c>
      <c r="L89" s="440">
        <f t="shared" si="30"/>
        <v>0</v>
      </c>
      <c r="M89" s="440">
        <f t="shared" ref="M89:N89" si="32">M92+M95</f>
        <v>0</v>
      </c>
      <c r="N89" s="440">
        <f t="shared" si="32"/>
        <v>0</v>
      </c>
    </row>
    <row r="90" spans="1:14" s="461" customFormat="1" ht="15" hidden="1" customHeight="1">
      <c r="A90" s="843"/>
      <c r="B90" s="851"/>
      <c r="C90" s="843"/>
      <c r="D90" s="851"/>
      <c r="E90" s="849"/>
      <c r="F90" s="850"/>
      <c r="G90" s="439" t="s">
        <v>2</v>
      </c>
      <c r="H90" s="440">
        <f t="shared" si="24"/>
        <v>17061953</v>
      </c>
      <c r="I90" s="440">
        <f t="shared" si="25"/>
        <v>17061953</v>
      </c>
      <c r="J90" s="440">
        <f>J88+J89</f>
        <v>0</v>
      </c>
      <c r="K90" s="440">
        <f>K88+K89</f>
        <v>17061953</v>
      </c>
      <c r="L90" s="440">
        <f t="shared" si="30"/>
        <v>0</v>
      </c>
      <c r="M90" s="440">
        <f>M88+M89</f>
        <v>0</v>
      </c>
      <c r="N90" s="440">
        <f>N88+N89</f>
        <v>0</v>
      </c>
    </row>
    <row r="91" spans="1:14" s="465" customFormat="1" ht="15" hidden="1" customHeight="1">
      <c r="A91" s="887"/>
      <c r="B91" s="888"/>
      <c r="C91" s="887"/>
      <c r="D91" s="888"/>
      <c r="E91" s="892" t="s">
        <v>799</v>
      </c>
      <c r="F91" s="893"/>
      <c r="G91" s="467" t="s">
        <v>0</v>
      </c>
      <c r="H91" s="468">
        <f t="shared" si="24"/>
        <v>14399000</v>
      </c>
      <c r="I91" s="468">
        <f t="shared" si="25"/>
        <v>14399000</v>
      </c>
      <c r="J91" s="468">
        <v>0</v>
      </c>
      <c r="K91" s="468">
        <v>14399000</v>
      </c>
      <c r="L91" s="468">
        <f t="shared" si="30"/>
        <v>0</v>
      </c>
      <c r="M91" s="468">
        <v>0</v>
      </c>
      <c r="N91" s="468">
        <v>0</v>
      </c>
    </row>
    <row r="92" spans="1:14" s="465" customFormat="1" ht="15" hidden="1" customHeight="1">
      <c r="A92" s="887"/>
      <c r="B92" s="851"/>
      <c r="C92" s="887"/>
      <c r="D92" s="851"/>
      <c r="E92" s="847"/>
      <c r="F92" s="848"/>
      <c r="G92" s="462" t="s">
        <v>1</v>
      </c>
      <c r="H92" s="463">
        <f t="shared" si="24"/>
        <v>0</v>
      </c>
      <c r="I92" s="463">
        <f t="shared" si="25"/>
        <v>0</v>
      </c>
      <c r="J92" s="463">
        <v>0</v>
      </c>
      <c r="K92" s="463">
        <v>0</v>
      </c>
      <c r="L92" s="463">
        <f t="shared" si="30"/>
        <v>0</v>
      </c>
      <c r="M92" s="463">
        <v>0</v>
      </c>
      <c r="N92" s="463">
        <v>0</v>
      </c>
    </row>
    <row r="93" spans="1:14" s="465" customFormat="1" ht="15" hidden="1" customHeight="1">
      <c r="A93" s="887"/>
      <c r="B93" s="851"/>
      <c r="C93" s="887"/>
      <c r="D93" s="851"/>
      <c r="E93" s="847"/>
      <c r="F93" s="848"/>
      <c r="G93" s="462" t="s">
        <v>2</v>
      </c>
      <c r="H93" s="463">
        <f t="shared" si="24"/>
        <v>14399000</v>
      </c>
      <c r="I93" s="463">
        <f t="shared" si="25"/>
        <v>14399000</v>
      </c>
      <c r="J93" s="463">
        <f>J91+J92</f>
        <v>0</v>
      </c>
      <c r="K93" s="463">
        <f>K91+K92</f>
        <v>14399000</v>
      </c>
      <c r="L93" s="463">
        <f t="shared" si="30"/>
        <v>0</v>
      </c>
      <c r="M93" s="463">
        <f>M91+M92</f>
        <v>0</v>
      </c>
      <c r="N93" s="463">
        <f>N91+N92</f>
        <v>0</v>
      </c>
    </row>
    <row r="94" spans="1:14" s="465" customFormat="1" ht="15" hidden="1" customHeight="1">
      <c r="A94" s="887"/>
      <c r="B94" s="888"/>
      <c r="C94" s="887"/>
      <c r="D94" s="888"/>
      <c r="E94" s="889" t="s">
        <v>807</v>
      </c>
      <c r="F94" s="890"/>
      <c r="G94" s="462" t="s">
        <v>0</v>
      </c>
      <c r="H94" s="463">
        <f t="shared" si="24"/>
        <v>2662953</v>
      </c>
      <c r="I94" s="463">
        <f t="shared" si="25"/>
        <v>2662953</v>
      </c>
      <c r="J94" s="463">
        <v>0</v>
      </c>
      <c r="K94" s="463">
        <v>2662953</v>
      </c>
      <c r="L94" s="463">
        <f t="shared" si="30"/>
        <v>0</v>
      </c>
      <c r="M94" s="463">
        <v>0</v>
      </c>
      <c r="N94" s="463">
        <v>0</v>
      </c>
    </row>
    <row r="95" spans="1:14" s="465" customFormat="1" ht="15" hidden="1" customHeight="1">
      <c r="A95" s="887"/>
      <c r="B95" s="851"/>
      <c r="C95" s="887"/>
      <c r="D95" s="851"/>
      <c r="E95" s="847"/>
      <c r="F95" s="848"/>
      <c r="G95" s="462" t="s">
        <v>1</v>
      </c>
      <c r="H95" s="463">
        <f t="shared" si="24"/>
        <v>0</v>
      </c>
      <c r="I95" s="463">
        <f t="shared" si="25"/>
        <v>0</v>
      </c>
      <c r="J95" s="463">
        <v>0</v>
      </c>
      <c r="K95" s="463">
        <v>0</v>
      </c>
      <c r="L95" s="463">
        <f t="shared" si="30"/>
        <v>0</v>
      </c>
      <c r="M95" s="463">
        <v>0</v>
      </c>
      <c r="N95" s="463">
        <v>0</v>
      </c>
    </row>
    <row r="96" spans="1:14" s="465" customFormat="1" ht="15" hidden="1" customHeight="1">
      <c r="A96" s="887"/>
      <c r="B96" s="851"/>
      <c r="C96" s="887"/>
      <c r="D96" s="851"/>
      <c r="E96" s="849"/>
      <c r="F96" s="850"/>
      <c r="G96" s="462" t="s">
        <v>2</v>
      </c>
      <c r="H96" s="464">
        <f t="shared" si="24"/>
        <v>2662953</v>
      </c>
      <c r="I96" s="464">
        <f t="shared" si="25"/>
        <v>2662953</v>
      </c>
      <c r="J96" s="464">
        <f>J94+J95</f>
        <v>0</v>
      </c>
      <c r="K96" s="464">
        <f>K94+K95</f>
        <v>2662953</v>
      </c>
      <c r="L96" s="464">
        <f t="shared" si="30"/>
        <v>0</v>
      </c>
      <c r="M96" s="464">
        <f>M94+M95</f>
        <v>0</v>
      </c>
      <c r="N96" s="464">
        <f>N94+N95</f>
        <v>0</v>
      </c>
    </row>
    <row r="97" spans="1:14" s="461" customFormat="1" ht="15" hidden="1" customHeight="1">
      <c r="A97" s="843"/>
      <c r="B97" s="844"/>
      <c r="C97" s="843"/>
      <c r="D97" s="844"/>
      <c r="E97" s="845" t="s">
        <v>808</v>
      </c>
      <c r="F97" s="846"/>
      <c r="G97" s="439" t="s">
        <v>0</v>
      </c>
      <c r="H97" s="440">
        <f t="shared" si="24"/>
        <v>16198000</v>
      </c>
      <c r="I97" s="440">
        <f t="shared" si="25"/>
        <v>16198000</v>
      </c>
      <c r="J97" s="440">
        <f>J100+J103</f>
        <v>0</v>
      </c>
      <c r="K97" s="440">
        <f>K100+K103</f>
        <v>16198000</v>
      </c>
      <c r="L97" s="440">
        <f t="shared" si="30"/>
        <v>0</v>
      </c>
      <c r="M97" s="440">
        <f>M100+M103</f>
        <v>0</v>
      </c>
      <c r="N97" s="440">
        <f>N100+N103</f>
        <v>0</v>
      </c>
    </row>
    <row r="98" spans="1:14" s="461" customFormat="1" ht="15" hidden="1" customHeight="1">
      <c r="A98" s="843"/>
      <c r="B98" s="851"/>
      <c r="C98" s="843"/>
      <c r="D98" s="851"/>
      <c r="E98" s="847"/>
      <c r="F98" s="848"/>
      <c r="G98" s="439" t="s">
        <v>1</v>
      </c>
      <c r="H98" s="440">
        <f t="shared" si="24"/>
        <v>0</v>
      </c>
      <c r="I98" s="440">
        <f t="shared" si="25"/>
        <v>0</v>
      </c>
      <c r="J98" s="440">
        <f t="shared" ref="J98:K98" si="33">J101+J104</f>
        <v>0</v>
      </c>
      <c r="K98" s="440">
        <f t="shared" si="33"/>
        <v>0</v>
      </c>
      <c r="L98" s="440">
        <f t="shared" si="30"/>
        <v>0</v>
      </c>
      <c r="M98" s="440">
        <f t="shared" ref="M98:N98" si="34">M101+M104</f>
        <v>0</v>
      </c>
      <c r="N98" s="440">
        <f t="shared" si="34"/>
        <v>0</v>
      </c>
    </row>
    <row r="99" spans="1:14" s="461" customFormat="1" ht="15" hidden="1" customHeight="1">
      <c r="A99" s="843"/>
      <c r="B99" s="851"/>
      <c r="C99" s="843"/>
      <c r="D99" s="851"/>
      <c r="E99" s="849"/>
      <c r="F99" s="850"/>
      <c r="G99" s="439" t="s">
        <v>2</v>
      </c>
      <c r="H99" s="440">
        <f t="shared" si="24"/>
        <v>16198000</v>
      </c>
      <c r="I99" s="440">
        <f t="shared" si="25"/>
        <v>16198000</v>
      </c>
      <c r="J99" s="440">
        <f>J97+J98</f>
        <v>0</v>
      </c>
      <c r="K99" s="440">
        <f>K97+K98</f>
        <v>16198000</v>
      </c>
      <c r="L99" s="440">
        <f t="shared" si="30"/>
        <v>0</v>
      </c>
      <c r="M99" s="440">
        <f>M97+M98</f>
        <v>0</v>
      </c>
      <c r="N99" s="440">
        <f>N97+N98</f>
        <v>0</v>
      </c>
    </row>
    <row r="100" spans="1:14" s="465" customFormat="1" ht="15" hidden="1" customHeight="1">
      <c r="A100" s="887"/>
      <c r="B100" s="888"/>
      <c r="C100" s="887"/>
      <c r="D100" s="888"/>
      <c r="E100" s="889" t="s">
        <v>799</v>
      </c>
      <c r="F100" s="890"/>
      <c r="G100" s="462" t="s">
        <v>0</v>
      </c>
      <c r="H100" s="463">
        <f t="shared" si="24"/>
        <v>14798000</v>
      </c>
      <c r="I100" s="463">
        <f t="shared" si="25"/>
        <v>14798000</v>
      </c>
      <c r="J100" s="463">
        <v>0</v>
      </c>
      <c r="K100" s="463">
        <v>14798000</v>
      </c>
      <c r="L100" s="463">
        <f t="shared" si="30"/>
        <v>0</v>
      </c>
      <c r="M100" s="463">
        <v>0</v>
      </c>
      <c r="N100" s="463">
        <v>0</v>
      </c>
    </row>
    <row r="101" spans="1:14" s="465" customFormat="1" ht="15" hidden="1" customHeight="1">
      <c r="A101" s="887"/>
      <c r="B101" s="851"/>
      <c r="C101" s="887"/>
      <c r="D101" s="851"/>
      <c r="E101" s="847"/>
      <c r="F101" s="848"/>
      <c r="G101" s="462" t="s">
        <v>1</v>
      </c>
      <c r="H101" s="463">
        <f t="shared" si="24"/>
        <v>0</v>
      </c>
      <c r="I101" s="463">
        <f t="shared" si="25"/>
        <v>0</v>
      </c>
      <c r="J101" s="463">
        <v>0</v>
      </c>
      <c r="K101" s="463">
        <v>0</v>
      </c>
      <c r="L101" s="463">
        <f t="shared" si="30"/>
        <v>0</v>
      </c>
      <c r="M101" s="463">
        <v>0</v>
      </c>
      <c r="N101" s="463">
        <v>0</v>
      </c>
    </row>
    <row r="102" spans="1:14" s="465" customFormat="1" ht="15" hidden="1" customHeight="1">
      <c r="A102" s="887"/>
      <c r="B102" s="851"/>
      <c r="C102" s="887"/>
      <c r="D102" s="851"/>
      <c r="E102" s="849"/>
      <c r="F102" s="850"/>
      <c r="G102" s="462" t="s">
        <v>2</v>
      </c>
      <c r="H102" s="464">
        <f t="shared" si="24"/>
        <v>14798000</v>
      </c>
      <c r="I102" s="464">
        <f t="shared" si="25"/>
        <v>14798000</v>
      </c>
      <c r="J102" s="464">
        <f>J100+J101</f>
        <v>0</v>
      </c>
      <c r="K102" s="464">
        <f>K100+K101</f>
        <v>14798000</v>
      </c>
      <c r="L102" s="464">
        <f t="shared" si="30"/>
        <v>0</v>
      </c>
      <c r="M102" s="464">
        <f>M100+M101</f>
        <v>0</v>
      </c>
      <c r="N102" s="464">
        <f>N100+N101</f>
        <v>0</v>
      </c>
    </row>
    <row r="103" spans="1:14" s="465" customFormat="1" ht="15" hidden="1" customHeight="1">
      <c r="A103" s="887"/>
      <c r="B103" s="888"/>
      <c r="C103" s="887"/>
      <c r="D103" s="888"/>
      <c r="E103" s="889" t="s">
        <v>809</v>
      </c>
      <c r="F103" s="890"/>
      <c r="G103" s="462" t="s">
        <v>0</v>
      </c>
      <c r="H103" s="463">
        <f t="shared" si="24"/>
        <v>1400000</v>
      </c>
      <c r="I103" s="463">
        <f t="shared" si="25"/>
        <v>1400000</v>
      </c>
      <c r="J103" s="463">
        <v>0</v>
      </c>
      <c r="K103" s="463">
        <v>1400000</v>
      </c>
      <c r="L103" s="463">
        <f t="shared" si="30"/>
        <v>0</v>
      </c>
      <c r="M103" s="463">
        <v>0</v>
      </c>
      <c r="N103" s="463">
        <v>0</v>
      </c>
    </row>
    <row r="104" spans="1:14" s="465" customFormat="1" ht="15" hidden="1" customHeight="1">
      <c r="A104" s="887"/>
      <c r="B104" s="851"/>
      <c r="C104" s="887"/>
      <c r="D104" s="851"/>
      <c r="E104" s="847"/>
      <c r="F104" s="848"/>
      <c r="G104" s="462" t="s">
        <v>1</v>
      </c>
      <c r="H104" s="463">
        <f t="shared" si="24"/>
        <v>0</v>
      </c>
      <c r="I104" s="463">
        <f t="shared" si="25"/>
        <v>0</v>
      </c>
      <c r="J104" s="463">
        <v>0</v>
      </c>
      <c r="K104" s="463">
        <v>0</v>
      </c>
      <c r="L104" s="463">
        <f t="shared" si="30"/>
        <v>0</v>
      </c>
      <c r="M104" s="463">
        <v>0</v>
      </c>
      <c r="N104" s="463">
        <v>0</v>
      </c>
    </row>
    <row r="105" spans="1:14" s="465" customFormat="1" ht="15" hidden="1" customHeight="1">
      <c r="A105" s="887"/>
      <c r="B105" s="851"/>
      <c r="C105" s="896"/>
      <c r="D105" s="885"/>
      <c r="E105" s="849"/>
      <c r="F105" s="850"/>
      <c r="G105" s="462" t="s">
        <v>2</v>
      </c>
      <c r="H105" s="464">
        <f t="shared" si="24"/>
        <v>1400000</v>
      </c>
      <c r="I105" s="464">
        <f t="shared" si="25"/>
        <v>1400000</v>
      </c>
      <c r="J105" s="464">
        <f>J103+J104</f>
        <v>0</v>
      </c>
      <c r="K105" s="464">
        <f>K103+K104</f>
        <v>1400000</v>
      </c>
      <c r="L105" s="464">
        <f t="shared" si="30"/>
        <v>0</v>
      </c>
      <c r="M105" s="464">
        <f>M103+M104</f>
        <v>0</v>
      </c>
      <c r="N105" s="464">
        <f>N103+N104</f>
        <v>0</v>
      </c>
    </row>
    <row r="106" spans="1:14" s="391" customFormat="1" ht="15" hidden="1" customHeight="1">
      <c r="A106" s="873"/>
      <c r="B106" s="874"/>
      <c r="C106" s="881" t="s">
        <v>428</v>
      </c>
      <c r="D106" s="882"/>
      <c r="E106" s="845" t="s">
        <v>810</v>
      </c>
      <c r="F106" s="846"/>
      <c r="G106" s="439" t="s">
        <v>0</v>
      </c>
      <c r="H106" s="440">
        <f t="shared" si="24"/>
        <v>10343000</v>
      </c>
      <c r="I106" s="440">
        <f t="shared" si="25"/>
        <v>10343000</v>
      </c>
      <c r="J106" s="440">
        <v>0</v>
      </c>
      <c r="K106" s="440">
        <v>10343000</v>
      </c>
      <c r="L106" s="440">
        <f t="shared" si="30"/>
        <v>0</v>
      </c>
      <c r="M106" s="440">
        <v>0</v>
      </c>
      <c r="N106" s="440">
        <v>0</v>
      </c>
    </row>
    <row r="107" spans="1:14" s="391" customFormat="1" ht="15" hidden="1" customHeight="1">
      <c r="A107" s="873"/>
      <c r="B107" s="875"/>
      <c r="C107" s="873"/>
      <c r="D107" s="875"/>
      <c r="E107" s="847"/>
      <c r="F107" s="848"/>
      <c r="G107" s="439" t="s">
        <v>1</v>
      </c>
      <c r="H107" s="440">
        <f t="shared" si="24"/>
        <v>0</v>
      </c>
      <c r="I107" s="440">
        <f t="shared" si="25"/>
        <v>0</v>
      </c>
      <c r="J107" s="440">
        <v>0</v>
      </c>
      <c r="K107" s="440">
        <v>0</v>
      </c>
      <c r="L107" s="440">
        <f t="shared" si="30"/>
        <v>0</v>
      </c>
      <c r="M107" s="440">
        <v>0</v>
      </c>
      <c r="N107" s="440">
        <v>0</v>
      </c>
    </row>
    <row r="108" spans="1:14" s="391" customFormat="1" ht="15" hidden="1" customHeight="1">
      <c r="A108" s="873"/>
      <c r="B108" s="875"/>
      <c r="C108" s="873"/>
      <c r="D108" s="875"/>
      <c r="E108" s="849"/>
      <c r="F108" s="850"/>
      <c r="G108" s="439" t="s">
        <v>2</v>
      </c>
      <c r="H108" s="440">
        <f t="shared" si="24"/>
        <v>10343000</v>
      </c>
      <c r="I108" s="440">
        <f t="shared" si="25"/>
        <v>10343000</v>
      </c>
      <c r="J108" s="440">
        <f>J106+J107</f>
        <v>0</v>
      </c>
      <c r="K108" s="440">
        <f>K106+K107</f>
        <v>10343000</v>
      </c>
      <c r="L108" s="440">
        <f t="shared" si="30"/>
        <v>0</v>
      </c>
      <c r="M108" s="440">
        <f>M106+M107</f>
        <v>0</v>
      </c>
      <c r="N108" s="440">
        <f>N106+N107</f>
        <v>0</v>
      </c>
    </row>
    <row r="109" spans="1:14" s="391" customFormat="1" ht="15" hidden="1" customHeight="1">
      <c r="A109" s="873"/>
      <c r="B109" s="874"/>
      <c r="C109" s="873"/>
      <c r="D109" s="874"/>
      <c r="E109" s="845" t="s">
        <v>811</v>
      </c>
      <c r="F109" s="846"/>
      <c r="G109" s="439" t="s">
        <v>0</v>
      </c>
      <c r="H109" s="440">
        <f t="shared" si="24"/>
        <v>8944000</v>
      </c>
      <c r="I109" s="440">
        <f t="shared" si="25"/>
        <v>8944000</v>
      </c>
      <c r="J109" s="440">
        <v>0</v>
      </c>
      <c r="K109" s="440">
        <v>8944000</v>
      </c>
      <c r="L109" s="440">
        <f t="shared" si="30"/>
        <v>0</v>
      </c>
      <c r="M109" s="440">
        <v>0</v>
      </c>
      <c r="N109" s="440">
        <v>0</v>
      </c>
    </row>
    <row r="110" spans="1:14" s="391" customFormat="1" ht="15" hidden="1" customHeight="1">
      <c r="A110" s="873"/>
      <c r="B110" s="875"/>
      <c r="C110" s="873"/>
      <c r="D110" s="875"/>
      <c r="E110" s="847"/>
      <c r="F110" s="848"/>
      <c r="G110" s="439" t="s">
        <v>1</v>
      </c>
      <c r="H110" s="440">
        <f t="shared" si="24"/>
        <v>0</v>
      </c>
      <c r="I110" s="440">
        <f t="shared" si="25"/>
        <v>0</v>
      </c>
      <c r="J110" s="440">
        <v>0</v>
      </c>
      <c r="K110" s="440">
        <v>0</v>
      </c>
      <c r="L110" s="440">
        <f t="shared" si="30"/>
        <v>0</v>
      </c>
      <c r="M110" s="440">
        <v>0</v>
      </c>
      <c r="N110" s="440">
        <v>0</v>
      </c>
    </row>
    <row r="111" spans="1:14" s="391" customFormat="1" ht="15" hidden="1" customHeight="1">
      <c r="A111" s="873"/>
      <c r="B111" s="875"/>
      <c r="C111" s="873"/>
      <c r="D111" s="875"/>
      <c r="E111" s="849"/>
      <c r="F111" s="850"/>
      <c r="G111" s="439" t="s">
        <v>2</v>
      </c>
      <c r="H111" s="440">
        <f t="shared" si="24"/>
        <v>8944000</v>
      </c>
      <c r="I111" s="440">
        <f t="shared" si="25"/>
        <v>8944000</v>
      </c>
      <c r="J111" s="440">
        <f>J109+J110</f>
        <v>0</v>
      </c>
      <c r="K111" s="440">
        <f>K109+K110</f>
        <v>8944000</v>
      </c>
      <c r="L111" s="440">
        <f t="shared" si="30"/>
        <v>0</v>
      </c>
      <c r="M111" s="440">
        <f>M109+M110</f>
        <v>0</v>
      </c>
      <c r="N111" s="440">
        <f>N109+N110</f>
        <v>0</v>
      </c>
    </row>
    <row r="112" spans="1:14" s="391" customFormat="1" ht="15" hidden="1" customHeight="1">
      <c r="A112" s="873"/>
      <c r="B112" s="903"/>
      <c r="C112" s="873"/>
      <c r="D112" s="874"/>
      <c r="E112" s="845" t="s">
        <v>812</v>
      </c>
      <c r="F112" s="846"/>
      <c r="G112" s="439" t="s">
        <v>0</v>
      </c>
      <c r="H112" s="440">
        <f t="shared" si="24"/>
        <v>4925000</v>
      </c>
      <c r="I112" s="440">
        <f t="shared" si="25"/>
        <v>4925000</v>
      </c>
      <c r="J112" s="440">
        <v>0</v>
      </c>
      <c r="K112" s="440">
        <v>4925000</v>
      </c>
      <c r="L112" s="440">
        <f t="shared" si="30"/>
        <v>0</v>
      </c>
      <c r="M112" s="440">
        <v>0</v>
      </c>
      <c r="N112" s="440">
        <v>0</v>
      </c>
    </row>
    <row r="113" spans="1:14" s="391" customFormat="1" ht="15" hidden="1" customHeight="1">
      <c r="A113" s="873"/>
      <c r="B113" s="875"/>
      <c r="C113" s="873"/>
      <c r="D113" s="875"/>
      <c r="E113" s="847"/>
      <c r="F113" s="848"/>
      <c r="G113" s="439" t="s">
        <v>1</v>
      </c>
      <c r="H113" s="440">
        <f t="shared" ref="H113:H114" si="35">I113+L113</f>
        <v>0</v>
      </c>
      <c r="I113" s="440">
        <f t="shared" ref="I113:I114" si="36">J113+K113</f>
        <v>0</v>
      </c>
      <c r="J113" s="440">
        <v>0</v>
      </c>
      <c r="K113" s="440">
        <v>0</v>
      </c>
      <c r="L113" s="440">
        <f t="shared" si="30"/>
        <v>0</v>
      </c>
      <c r="M113" s="440">
        <v>0</v>
      </c>
      <c r="N113" s="440">
        <v>0</v>
      </c>
    </row>
    <row r="114" spans="1:14" s="391" customFormat="1" ht="15" hidden="1" customHeight="1">
      <c r="A114" s="886"/>
      <c r="B114" s="891"/>
      <c r="C114" s="886"/>
      <c r="D114" s="891"/>
      <c r="E114" s="849"/>
      <c r="F114" s="850"/>
      <c r="G114" s="439" t="s">
        <v>2</v>
      </c>
      <c r="H114" s="440">
        <f t="shared" si="35"/>
        <v>4925000</v>
      </c>
      <c r="I114" s="440">
        <f t="shared" si="36"/>
        <v>4925000</v>
      </c>
      <c r="J114" s="440">
        <f>J112+J113</f>
        <v>0</v>
      </c>
      <c r="K114" s="440">
        <f>K112+K113</f>
        <v>4925000</v>
      </c>
      <c r="L114" s="440">
        <f t="shared" si="30"/>
        <v>0</v>
      </c>
      <c r="M114" s="440">
        <f>M112+M113</f>
        <v>0</v>
      </c>
      <c r="N114" s="440">
        <f>N112+N113</f>
        <v>0</v>
      </c>
    </row>
    <row r="115" spans="1:14" s="422" customFormat="1" ht="5.25" hidden="1" customHeight="1">
      <c r="A115" s="442"/>
      <c r="B115" s="443"/>
      <c r="C115" s="443"/>
      <c r="D115" s="443"/>
      <c r="E115" s="444"/>
      <c r="F115" s="445"/>
      <c r="G115" s="446"/>
      <c r="H115" s="447"/>
      <c r="I115" s="448"/>
      <c r="J115" s="448"/>
      <c r="K115" s="448"/>
      <c r="L115" s="448"/>
      <c r="M115" s="448"/>
      <c r="N115" s="449"/>
    </row>
    <row r="116" spans="1:14" s="431" customFormat="1" ht="15" customHeight="1">
      <c r="A116" s="837" t="s">
        <v>813</v>
      </c>
      <c r="B116" s="838"/>
      <c r="C116" s="838"/>
      <c r="D116" s="838"/>
      <c r="E116" s="838"/>
      <c r="F116" s="838"/>
      <c r="G116" s="429" t="s">
        <v>0</v>
      </c>
      <c r="H116" s="450">
        <f>I116+L116</f>
        <v>333232386</v>
      </c>
      <c r="I116" s="450">
        <f>J116+K116</f>
        <v>238268834</v>
      </c>
      <c r="J116" s="450">
        <f t="shared" ref="J116:K118" si="37">J182+J120+J265</f>
        <v>197654553</v>
      </c>
      <c r="K116" s="450">
        <f t="shared" si="37"/>
        <v>40614281</v>
      </c>
      <c r="L116" s="450">
        <f>M116+N116</f>
        <v>94963552</v>
      </c>
      <c r="M116" s="450">
        <f t="shared" ref="M116:N118" si="38">M182+M120+M265</f>
        <v>1262202</v>
      </c>
      <c r="N116" s="450">
        <f t="shared" si="38"/>
        <v>93701350</v>
      </c>
    </row>
    <row r="117" spans="1:14" s="431" customFormat="1" ht="15" customHeight="1">
      <c r="A117" s="839"/>
      <c r="B117" s="840"/>
      <c r="C117" s="840"/>
      <c r="D117" s="840"/>
      <c r="E117" s="840"/>
      <c r="F117" s="840"/>
      <c r="G117" s="429" t="s">
        <v>1</v>
      </c>
      <c r="H117" s="450">
        <f t="shared" ref="H117:H118" si="39">I117+L117</f>
        <v>6822486</v>
      </c>
      <c r="I117" s="450">
        <f t="shared" ref="I117:I118" si="40">J117+K117</f>
        <v>4679892</v>
      </c>
      <c r="J117" s="450">
        <f t="shared" si="37"/>
        <v>4346792</v>
      </c>
      <c r="K117" s="450">
        <f t="shared" si="37"/>
        <v>333100</v>
      </c>
      <c r="L117" s="450">
        <f t="shared" ref="L117:L118" si="41">M117+N117</f>
        <v>2142594</v>
      </c>
      <c r="M117" s="450">
        <f t="shared" si="38"/>
        <v>0</v>
      </c>
      <c r="N117" s="450">
        <f t="shared" si="38"/>
        <v>2142594</v>
      </c>
    </row>
    <row r="118" spans="1:14" s="431" customFormat="1" ht="15" customHeight="1">
      <c r="A118" s="841"/>
      <c r="B118" s="842"/>
      <c r="C118" s="842"/>
      <c r="D118" s="842"/>
      <c r="E118" s="842"/>
      <c r="F118" s="842"/>
      <c r="G118" s="429" t="s">
        <v>2</v>
      </c>
      <c r="H118" s="450">
        <f t="shared" si="39"/>
        <v>340054872</v>
      </c>
      <c r="I118" s="450">
        <f t="shared" si="40"/>
        <v>242948726</v>
      </c>
      <c r="J118" s="450">
        <f t="shared" si="37"/>
        <v>202001345</v>
      </c>
      <c r="K118" s="450">
        <f t="shared" si="37"/>
        <v>40947381</v>
      </c>
      <c r="L118" s="450">
        <f t="shared" si="41"/>
        <v>97106146</v>
      </c>
      <c r="M118" s="450">
        <f t="shared" si="38"/>
        <v>1262202</v>
      </c>
      <c r="N118" s="450">
        <f t="shared" si="38"/>
        <v>95843944</v>
      </c>
    </row>
    <row r="119" spans="1:14" s="422" customFormat="1" ht="5.25" customHeight="1">
      <c r="A119" s="469"/>
      <c r="B119" s="470"/>
      <c r="C119" s="470"/>
      <c r="D119" s="470"/>
      <c r="E119" s="471"/>
      <c r="F119" s="471"/>
      <c r="G119" s="472"/>
      <c r="H119" s="473"/>
      <c r="I119" s="474"/>
      <c r="J119" s="474"/>
      <c r="K119" s="474"/>
      <c r="L119" s="474"/>
      <c r="M119" s="474"/>
      <c r="N119" s="475"/>
    </row>
    <row r="120" spans="1:14" s="478" customFormat="1" ht="14.45" hidden="1" customHeight="1">
      <c r="A120" s="900" t="s">
        <v>814</v>
      </c>
      <c r="B120" s="901"/>
      <c r="C120" s="901"/>
      <c r="D120" s="901"/>
      <c r="E120" s="901"/>
      <c r="F120" s="902"/>
      <c r="G120" s="476" t="s">
        <v>0</v>
      </c>
      <c r="H120" s="477">
        <f>I120+L120</f>
        <v>10229384</v>
      </c>
      <c r="I120" s="477">
        <f>J120+K120</f>
        <v>7780442</v>
      </c>
      <c r="J120" s="477">
        <f>J124+J127+J130+J133+J136+J139+J142+J145++J148+J151+J154+J157+J160+J163+J166+J169+J172+J175+J178</f>
        <v>6904587</v>
      </c>
      <c r="K120" s="477">
        <f>K124+K127+K130+K133+K136+K139+K142+K145++K148+K151+K154+K157+K160+K163+K166+K169+K172+K175+K178</f>
        <v>875855</v>
      </c>
      <c r="L120" s="477">
        <f>M120+N120</f>
        <v>2448942</v>
      </c>
      <c r="M120" s="477">
        <f>M124+M127+M130+M133+M136+M139+M142+M145++M148+M151+M154+M157+M160+M163+M166+M169+M172+M175+M178</f>
        <v>138085</v>
      </c>
      <c r="N120" s="477">
        <f>N124+N127+N130+N133+N136+N139+N142+N145++N148+N151+N154+N157+N160+N163+N166+N169+N172+N175+N178</f>
        <v>2310857</v>
      </c>
    </row>
    <row r="121" spans="1:14" s="478" customFormat="1" ht="14.45" hidden="1" customHeight="1">
      <c r="A121" s="839"/>
      <c r="B121" s="840"/>
      <c r="C121" s="840"/>
      <c r="D121" s="840"/>
      <c r="E121" s="840"/>
      <c r="F121" s="879"/>
      <c r="G121" s="476" t="s">
        <v>1</v>
      </c>
      <c r="H121" s="477">
        <f t="shared" ref="H121:H122" si="42">I121+L121</f>
        <v>0</v>
      </c>
      <c r="I121" s="477">
        <f t="shared" ref="I121:I122" si="43">J121+K121</f>
        <v>0</v>
      </c>
      <c r="J121" s="477">
        <f t="shared" ref="J121:K122" si="44">J125+J128+J131+J134+J137+J140+J143+J146++J149+J152+J155+J158+J161+J164+J167+J170+J173+J176+J179</f>
        <v>0</v>
      </c>
      <c r="K121" s="477">
        <f t="shared" si="44"/>
        <v>0</v>
      </c>
      <c r="L121" s="477">
        <f t="shared" ref="L121:L122" si="45">M121+N121</f>
        <v>0</v>
      </c>
      <c r="M121" s="477">
        <f t="shared" ref="M121:N122" si="46">M125+M128+M131+M134+M137+M140+M143+M146++M149+M152+M155+M158+M161+M164+M167+M170+M173+M176+M179</f>
        <v>0</v>
      </c>
      <c r="N121" s="477">
        <f t="shared" si="46"/>
        <v>0</v>
      </c>
    </row>
    <row r="122" spans="1:14" s="478" customFormat="1" ht="14.45" hidden="1" customHeight="1">
      <c r="A122" s="841"/>
      <c r="B122" s="842"/>
      <c r="C122" s="842"/>
      <c r="D122" s="842"/>
      <c r="E122" s="842"/>
      <c r="F122" s="880"/>
      <c r="G122" s="476" t="s">
        <v>2</v>
      </c>
      <c r="H122" s="477">
        <f t="shared" si="42"/>
        <v>10229384</v>
      </c>
      <c r="I122" s="477">
        <f t="shared" si="43"/>
        <v>7780442</v>
      </c>
      <c r="J122" s="477">
        <f t="shared" si="44"/>
        <v>6904587</v>
      </c>
      <c r="K122" s="477">
        <f t="shared" si="44"/>
        <v>875855</v>
      </c>
      <c r="L122" s="477">
        <f t="shared" si="45"/>
        <v>2448942</v>
      </c>
      <c r="M122" s="477">
        <f t="shared" si="46"/>
        <v>138085</v>
      </c>
      <c r="N122" s="477">
        <f t="shared" si="46"/>
        <v>2310857</v>
      </c>
    </row>
    <row r="123" spans="1:14" s="460" customFormat="1" ht="5.25" hidden="1" customHeight="1">
      <c r="A123" s="479"/>
      <c r="B123" s="480"/>
      <c r="C123" s="455"/>
      <c r="D123" s="455"/>
      <c r="E123" s="455"/>
      <c r="F123" s="455"/>
      <c r="G123" s="456"/>
      <c r="H123" s="457"/>
      <c r="I123" s="458"/>
      <c r="J123" s="458"/>
      <c r="K123" s="458"/>
      <c r="L123" s="458"/>
      <c r="M123" s="458"/>
      <c r="N123" s="459"/>
    </row>
    <row r="124" spans="1:14" s="391" customFormat="1" ht="14.1" hidden="1" customHeight="1">
      <c r="A124" s="881" t="s">
        <v>51</v>
      </c>
      <c r="B124" s="882"/>
      <c r="C124" s="881" t="s">
        <v>189</v>
      </c>
      <c r="D124" s="882"/>
      <c r="E124" s="481" t="s">
        <v>549</v>
      </c>
      <c r="F124" s="897" t="s">
        <v>815</v>
      </c>
      <c r="G124" s="482" t="s">
        <v>0</v>
      </c>
      <c r="H124" s="483">
        <f t="shared" ref="H124:H180" si="47">I124+L124</f>
        <v>398684</v>
      </c>
      <c r="I124" s="483">
        <f t="shared" ref="I124:I180" si="48">J124+K124</f>
        <v>398684</v>
      </c>
      <c r="J124" s="483">
        <v>398684</v>
      </c>
      <c r="K124" s="483">
        <v>0</v>
      </c>
      <c r="L124" s="483">
        <f t="shared" ref="L124:L180" si="49">M124+N124</f>
        <v>0</v>
      </c>
      <c r="M124" s="483">
        <v>0</v>
      </c>
      <c r="N124" s="483">
        <v>0</v>
      </c>
    </row>
    <row r="125" spans="1:14" s="391" customFormat="1" ht="14.1" hidden="1" customHeight="1">
      <c r="A125" s="873"/>
      <c r="B125" s="875"/>
      <c r="C125" s="873"/>
      <c r="D125" s="875"/>
      <c r="E125" s="484"/>
      <c r="F125" s="898"/>
      <c r="G125" s="482" t="s">
        <v>1</v>
      </c>
      <c r="H125" s="483">
        <f t="shared" si="47"/>
        <v>0</v>
      </c>
      <c r="I125" s="483">
        <f t="shared" si="48"/>
        <v>0</v>
      </c>
      <c r="J125" s="483">
        <v>0</v>
      </c>
      <c r="K125" s="483">
        <v>0</v>
      </c>
      <c r="L125" s="483">
        <f t="shared" si="49"/>
        <v>0</v>
      </c>
      <c r="M125" s="483">
        <v>0</v>
      </c>
      <c r="N125" s="483">
        <v>0</v>
      </c>
    </row>
    <row r="126" spans="1:14" s="391" customFormat="1" ht="14.1" hidden="1" customHeight="1">
      <c r="A126" s="873"/>
      <c r="B126" s="875"/>
      <c r="C126" s="873"/>
      <c r="D126" s="875"/>
      <c r="E126" s="484"/>
      <c r="F126" s="899"/>
      <c r="G126" s="482" t="s">
        <v>2</v>
      </c>
      <c r="H126" s="440">
        <f t="shared" si="47"/>
        <v>398684</v>
      </c>
      <c r="I126" s="440">
        <f t="shared" si="48"/>
        <v>398684</v>
      </c>
      <c r="J126" s="440">
        <f>J124+J125</f>
        <v>398684</v>
      </c>
      <c r="K126" s="440">
        <f>K124+K125</f>
        <v>0</v>
      </c>
      <c r="L126" s="440">
        <f t="shared" si="49"/>
        <v>0</v>
      </c>
      <c r="M126" s="440">
        <f>M124+M125</f>
        <v>0</v>
      </c>
      <c r="N126" s="440">
        <f>N124+N125</f>
        <v>0</v>
      </c>
    </row>
    <row r="127" spans="1:14" s="391" customFormat="1" ht="14.1" hidden="1" customHeight="1">
      <c r="A127" s="881" t="s">
        <v>53</v>
      </c>
      <c r="B127" s="882"/>
      <c r="C127" s="881" t="s">
        <v>201</v>
      </c>
      <c r="D127" s="882"/>
      <c r="E127" s="481" t="s">
        <v>816</v>
      </c>
      <c r="F127" s="897" t="s">
        <v>817</v>
      </c>
      <c r="G127" s="482" t="s">
        <v>0</v>
      </c>
      <c r="H127" s="483">
        <f t="shared" si="47"/>
        <v>151415</v>
      </c>
      <c r="I127" s="483">
        <f t="shared" si="48"/>
        <v>0</v>
      </c>
      <c r="J127" s="483">
        <v>0</v>
      </c>
      <c r="K127" s="483">
        <v>0</v>
      </c>
      <c r="L127" s="483">
        <f t="shared" si="49"/>
        <v>151415</v>
      </c>
      <c r="M127" s="483">
        <v>0</v>
      </c>
      <c r="N127" s="483">
        <v>151415</v>
      </c>
    </row>
    <row r="128" spans="1:14" s="391" customFormat="1" ht="14.1" hidden="1" customHeight="1">
      <c r="A128" s="873"/>
      <c r="B128" s="875"/>
      <c r="C128" s="873"/>
      <c r="D128" s="875"/>
      <c r="E128" s="484"/>
      <c r="F128" s="898"/>
      <c r="G128" s="482" t="s">
        <v>1</v>
      </c>
      <c r="H128" s="483">
        <f t="shared" si="47"/>
        <v>0</v>
      </c>
      <c r="I128" s="483">
        <f t="shared" si="48"/>
        <v>0</v>
      </c>
      <c r="J128" s="483">
        <v>0</v>
      </c>
      <c r="K128" s="483">
        <v>0</v>
      </c>
      <c r="L128" s="483">
        <f t="shared" si="49"/>
        <v>0</v>
      </c>
      <c r="M128" s="483">
        <v>0</v>
      </c>
      <c r="N128" s="483">
        <v>0</v>
      </c>
    </row>
    <row r="129" spans="1:14" s="391" customFormat="1" ht="14.1" hidden="1" customHeight="1">
      <c r="A129" s="873"/>
      <c r="B129" s="875"/>
      <c r="C129" s="873"/>
      <c r="D129" s="875"/>
      <c r="E129" s="484"/>
      <c r="F129" s="899"/>
      <c r="G129" s="482" t="s">
        <v>2</v>
      </c>
      <c r="H129" s="440">
        <f t="shared" si="47"/>
        <v>151415</v>
      </c>
      <c r="I129" s="440">
        <f t="shared" si="48"/>
        <v>0</v>
      </c>
      <c r="J129" s="440">
        <f>J127+J128</f>
        <v>0</v>
      </c>
      <c r="K129" s="440">
        <f>K127+K128</f>
        <v>0</v>
      </c>
      <c r="L129" s="440">
        <f t="shared" si="49"/>
        <v>151415</v>
      </c>
      <c r="M129" s="440">
        <f>M127+M128</f>
        <v>0</v>
      </c>
      <c r="N129" s="440">
        <f>N127+N128</f>
        <v>151415</v>
      </c>
    </row>
    <row r="130" spans="1:14" s="391" customFormat="1" ht="14.1" hidden="1" customHeight="1">
      <c r="A130" s="881" t="s">
        <v>106</v>
      </c>
      <c r="B130" s="882"/>
      <c r="C130" s="881" t="s">
        <v>210</v>
      </c>
      <c r="D130" s="882"/>
      <c r="E130" s="481" t="s">
        <v>573</v>
      </c>
      <c r="F130" s="897" t="s">
        <v>818</v>
      </c>
      <c r="G130" s="482" t="s">
        <v>0</v>
      </c>
      <c r="H130" s="483">
        <f t="shared" si="47"/>
        <v>4742</v>
      </c>
      <c r="I130" s="483">
        <f t="shared" si="48"/>
        <v>0</v>
      </c>
      <c r="J130" s="483">
        <v>0</v>
      </c>
      <c r="K130" s="483">
        <v>0</v>
      </c>
      <c r="L130" s="483">
        <f t="shared" si="49"/>
        <v>4742</v>
      </c>
      <c r="M130" s="483">
        <v>0</v>
      </c>
      <c r="N130" s="483">
        <v>4742</v>
      </c>
    </row>
    <row r="131" spans="1:14" s="391" customFormat="1" ht="14.1" hidden="1" customHeight="1">
      <c r="A131" s="873"/>
      <c r="B131" s="875"/>
      <c r="C131" s="873"/>
      <c r="D131" s="875"/>
      <c r="E131" s="484"/>
      <c r="F131" s="898"/>
      <c r="G131" s="482" t="s">
        <v>1</v>
      </c>
      <c r="H131" s="483">
        <f t="shared" si="47"/>
        <v>0</v>
      </c>
      <c r="I131" s="483">
        <f t="shared" si="48"/>
        <v>0</v>
      </c>
      <c r="J131" s="483">
        <v>0</v>
      </c>
      <c r="K131" s="483">
        <v>0</v>
      </c>
      <c r="L131" s="483">
        <f t="shared" si="49"/>
        <v>0</v>
      </c>
      <c r="M131" s="483">
        <v>0</v>
      </c>
      <c r="N131" s="483">
        <v>0</v>
      </c>
    </row>
    <row r="132" spans="1:14" s="391" customFormat="1" ht="14.1" hidden="1" customHeight="1">
      <c r="A132" s="873"/>
      <c r="B132" s="875"/>
      <c r="C132" s="873"/>
      <c r="D132" s="875"/>
      <c r="E132" s="484"/>
      <c r="F132" s="899"/>
      <c r="G132" s="482" t="s">
        <v>2</v>
      </c>
      <c r="H132" s="440">
        <f t="shared" si="47"/>
        <v>4742</v>
      </c>
      <c r="I132" s="440">
        <f t="shared" si="48"/>
        <v>0</v>
      </c>
      <c r="J132" s="440">
        <f>J130+J131</f>
        <v>0</v>
      </c>
      <c r="K132" s="440">
        <f>K130+K131</f>
        <v>0</v>
      </c>
      <c r="L132" s="440">
        <f t="shared" si="49"/>
        <v>4742</v>
      </c>
      <c r="M132" s="440">
        <f>M130+M131</f>
        <v>0</v>
      </c>
      <c r="N132" s="440">
        <f>N130+N131</f>
        <v>4742</v>
      </c>
    </row>
    <row r="133" spans="1:14" s="391" customFormat="1" ht="14.1" hidden="1" customHeight="1">
      <c r="A133" s="881" t="s">
        <v>59</v>
      </c>
      <c r="B133" s="882"/>
      <c r="C133" s="881" t="s">
        <v>244</v>
      </c>
      <c r="D133" s="882"/>
      <c r="E133" s="481" t="s">
        <v>819</v>
      </c>
      <c r="F133" s="897" t="s">
        <v>820</v>
      </c>
      <c r="G133" s="482" t="s">
        <v>0</v>
      </c>
      <c r="H133" s="483">
        <f t="shared" si="47"/>
        <v>82372</v>
      </c>
      <c r="I133" s="483">
        <f t="shared" si="48"/>
        <v>82372</v>
      </c>
      <c r="J133" s="483">
        <v>0</v>
      </c>
      <c r="K133" s="483">
        <v>82372</v>
      </c>
      <c r="L133" s="483">
        <f t="shared" si="49"/>
        <v>0</v>
      </c>
      <c r="M133" s="483">
        <v>0</v>
      </c>
      <c r="N133" s="483">
        <v>0</v>
      </c>
    </row>
    <row r="134" spans="1:14" s="391" customFormat="1" ht="14.1" hidden="1" customHeight="1">
      <c r="A134" s="873"/>
      <c r="B134" s="875"/>
      <c r="C134" s="873"/>
      <c r="D134" s="875"/>
      <c r="E134" s="484"/>
      <c r="F134" s="898"/>
      <c r="G134" s="482" t="s">
        <v>1</v>
      </c>
      <c r="H134" s="483">
        <f t="shared" si="47"/>
        <v>0</v>
      </c>
      <c r="I134" s="483">
        <f t="shared" si="48"/>
        <v>0</v>
      </c>
      <c r="J134" s="483">
        <v>0</v>
      </c>
      <c r="K134" s="483">
        <v>0</v>
      </c>
      <c r="L134" s="483">
        <f t="shared" si="49"/>
        <v>0</v>
      </c>
      <c r="M134" s="483">
        <v>0</v>
      </c>
      <c r="N134" s="483">
        <v>0</v>
      </c>
    </row>
    <row r="135" spans="1:14" s="391" customFormat="1" ht="14.1" hidden="1" customHeight="1">
      <c r="A135" s="873"/>
      <c r="B135" s="875"/>
      <c r="C135" s="873"/>
      <c r="D135" s="875"/>
      <c r="E135" s="484"/>
      <c r="F135" s="899"/>
      <c r="G135" s="482" t="s">
        <v>2</v>
      </c>
      <c r="H135" s="440">
        <f t="shared" si="47"/>
        <v>82372</v>
      </c>
      <c r="I135" s="440">
        <f t="shared" si="48"/>
        <v>82372</v>
      </c>
      <c r="J135" s="440">
        <f>J133+J134</f>
        <v>0</v>
      </c>
      <c r="K135" s="440">
        <f>K133+K134</f>
        <v>82372</v>
      </c>
      <c r="L135" s="440">
        <f t="shared" si="49"/>
        <v>0</v>
      </c>
      <c r="M135" s="440">
        <f>M133+M134</f>
        <v>0</v>
      </c>
      <c r="N135" s="440">
        <f>N133+N134</f>
        <v>0</v>
      </c>
    </row>
    <row r="136" spans="1:14" s="391" customFormat="1" ht="14.1" hidden="1" customHeight="1">
      <c r="A136" s="873"/>
      <c r="B136" s="874"/>
      <c r="C136" s="873"/>
      <c r="D136" s="874"/>
      <c r="E136" s="481" t="s">
        <v>821</v>
      </c>
      <c r="F136" s="897" t="s">
        <v>822</v>
      </c>
      <c r="G136" s="482" t="s">
        <v>0</v>
      </c>
      <c r="H136" s="483">
        <f t="shared" si="47"/>
        <v>34468</v>
      </c>
      <c r="I136" s="483">
        <f t="shared" si="48"/>
        <v>34468</v>
      </c>
      <c r="J136" s="483">
        <v>0</v>
      </c>
      <c r="K136" s="483">
        <v>34468</v>
      </c>
      <c r="L136" s="483">
        <f t="shared" si="49"/>
        <v>0</v>
      </c>
      <c r="M136" s="483">
        <v>0</v>
      </c>
      <c r="N136" s="483">
        <v>0</v>
      </c>
    </row>
    <row r="137" spans="1:14" s="391" customFormat="1" ht="14.1" hidden="1" customHeight="1">
      <c r="A137" s="873"/>
      <c r="B137" s="875"/>
      <c r="C137" s="873"/>
      <c r="D137" s="875"/>
      <c r="E137" s="484"/>
      <c r="F137" s="898"/>
      <c r="G137" s="482" t="s">
        <v>1</v>
      </c>
      <c r="H137" s="483">
        <f t="shared" si="47"/>
        <v>0</v>
      </c>
      <c r="I137" s="483">
        <f t="shared" si="48"/>
        <v>0</v>
      </c>
      <c r="J137" s="483">
        <v>0</v>
      </c>
      <c r="K137" s="483">
        <v>0</v>
      </c>
      <c r="L137" s="483">
        <f t="shared" si="49"/>
        <v>0</v>
      </c>
      <c r="M137" s="483">
        <v>0</v>
      </c>
      <c r="N137" s="483">
        <v>0</v>
      </c>
    </row>
    <row r="138" spans="1:14" s="391" customFormat="1" ht="14.1" hidden="1" customHeight="1">
      <c r="A138" s="873"/>
      <c r="B138" s="875"/>
      <c r="C138" s="873"/>
      <c r="D138" s="875"/>
      <c r="E138" s="484"/>
      <c r="F138" s="899"/>
      <c r="G138" s="482" t="s">
        <v>2</v>
      </c>
      <c r="H138" s="440">
        <f t="shared" si="47"/>
        <v>34468</v>
      </c>
      <c r="I138" s="440">
        <f t="shared" si="48"/>
        <v>34468</v>
      </c>
      <c r="J138" s="440">
        <f>J136+J137</f>
        <v>0</v>
      </c>
      <c r="K138" s="440">
        <f>K136+K137</f>
        <v>34468</v>
      </c>
      <c r="L138" s="440">
        <f t="shared" si="49"/>
        <v>0</v>
      </c>
      <c r="M138" s="440">
        <f>M136+M137</f>
        <v>0</v>
      </c>
      <c r="N138" s="440">
        <f>N136+N137</f>
        <v>0</v>
      </c>
    </row>
    <row r="139" spans="1:14" s="391" customFormat="1" ht="14.1" hidden="1" customHeight="1">
      <c r="A139" s="881" t="s">
        <v>61</v>
      </c>
      <c r="B139" s="882"/>
      <c r="C139" s="881" t="s">
        <v>378</v>
      </c>
      <c r="D139" s="882"/>
      <c r="E139" s="485" t="s">
        <v>823</v>
      </c>
      <c r="F139" s="897" t="s">
        <v>824</v>
      </c>
      <c r="G139" s="482" t="s">
        <v>0</v>
      </c>
      <c r="H139" s="483">
        <f t="shared" si="47"/>
        <v>3222104</v>
      </c>
      <c r="I139" s="483">
        <f t="shared" si="48"/>
        <v>3131121</v>
      </c>
      <c r="J139" s="483">
        <v>2802918</v>
      </c>
      <c r="K139" s="483">
        <v>328203</v>
      </c>
      <c r="L139" s="483">
        <f t="shared" si="49"/>
        <v>90983</v>
      </c>
      <c r="M139" s="483">
        <v>58603</v>
      </c>
      <c r="N139" s="483">
        <v>32380</v>
      </c>
    </row>
    <row r="140" spans="1:14" s="391" customFormat="1" ht="14.1" hidden="1" customHeight="1">
      <c r="A140" s="873"/>
      <c r="B140" s="875"/>
      <c r="C140" s="873"/>
      <c r="D140" s="875"/>
      <c r="E140" s="484"/>
      <c r="F140" s="898"/>
      <c r="G140" s="482" t="s">
        <v>1</v>
      </c>
      <c r="H140" s="483">
        <f t="shared" si="47"/>
        <v>0</v>
      </c>
      <c r="I140" s="483">
        <f t="shared" si="48"/>
        <v>0</v>
      </c>
      <c r="J140" s="483">
        <v>0</v>
      </c>
      <c r="K140" s="483">
        <v>0</v>
      </c>
      <c r="L140" s="483">
        <f t="shared" si="49"/>
        <v>0</v>
      </c>
      <c r="M140" s="483">
        <v>0</v>
      </c>
      <c r="N140" s="483">
        <v>0</v>
      </c>
    </row>
    <row r="141" spans="1:14" s="391" customFormat="1" ht="14.1" hidden="1" customHeight="1">
      <c r="A141" s="873"/>
      <c r="B141" s="875"/>
      <c r="C141" s="886"/>
      <c r="D141" s="891"/>
      <c r="E141" s="484"/>
      <c r="F141" s="899"/>
      <c r="G141" s="482" t="s">
        <v>2</v>
      </c>
      <c r="H141" s="440">
        <f t="shared" si="47"/>
        <v>3222104</v>
      </c>
      <c r="I141" s="440">
        <f t="shared" si="48"/>
        <v>3131121</v>
      </c>
      <c r="J141" s="440">
        <f>J139+J140</f>
        <v>2802918</v>
      </c>
      <c r="K141" s="440">
        <f>K139+K140</f>
        <v>328203</v>
      </c>
      <c r="L141" s="440">
        <f t="shared" si="49"/>
        <v>90983</v>
      </c>
      <c r="M141" s="440">
        <f>M139+M140</f>
        <v>58603</v>
      </c>
      <c r="N141" s="440">
        <f>N139+N140</f>
        <v>32380</v>
      </c>
    </row>
    <row r="142" spans="1:14" s="391" customFormat="1" ht="14.1" hidden="1" customHeight="1">
      <c r="A142" s="873"/>
      <c r="B142" s="874"/>
      <c r="C142" s="881" t="s">
        <v>246</v>
      </c>
      <c r="D142" s="882"/>
      <c r="E142" s="485" t="s">
        <v>823</v>
      </c>
      <c r="F142" s="897" t="s">
        <v>824</v>
      </c>
      <c r="G142" s="482" t="s">
        <v>0</v>
      </c>
      <c r="H142" s="483">
        <f t="shared" si="47"/>
        <v>18408</v>
      </c>
      <c r="I142" s="483">
        <f t="shared" si="48"/>
        <v>0</v>
      </c>
      <c r="J142" s="483">
        <v>0</v>
      </c>
      <c r="K142" s="483">
        <v>0</v>
      </c>
      <c r="L142" s="483">
        <f t="shared" si="49"/>
        <v>18408</v>
      </c>
      <c r="M142" s="483">
        <v>18408</v>
      </c>
      <c r="N142" s="483">
        <v>0</v>
      </c>
    </row>
    <row r="143" spans="1:14" s="391" customFormat="1" ht="14.1" hidden="1" customHeight="1">
      <c r="A143" s="873"/>
      <c r="B143" s="875"/>
      <c r="C143" s="873"/>
      <c r="D143" s="875"/>
      <c r="E143" s="484"/>
      <c r="F143" s="898"/>
      <c r="G143" s="482" t="s">
        <v>1</v>
      </c>
      <c r="H143" s="483">
        <f t="shared" si="47"/>
        <v>0</v>
      </c>
      <c r="I143" s="483">
        <f t="shared" si="48"/>
        <v>0</v>
      </c>
      <c r="J143" s="483">
        <v>0</v>
      </c>
      <c r="K143" s="483">
        <v>0</v>
      </c>
      <c r="L143" s="483">
        <f t="shared" si="49"/>
        <v>0</v>
      </c>
      <c r="M143" s="483">
        <v>0</v>
      </c>
      <c r="N143" s="483">
        <v>0</v>
      </c>
    </row>
    <row r="144" spans="1:14" s="391" customFormat="1" ht="14.1" hidden="1" customHeight="1">
      <c r="A144" s="873"/>
      <c r="B144" s="875"/>
      <c r="C144" s="886"/>
      <c r="D144" s="891"/>
      <c r="E144" s="484"/>
      <c r="F144" s="899"/>
      <c r="G144" s="482" t="s">
        <v>2</v>
      </c>
      <c r="H144" s="440">
        <f t="shared" si="47"/>
        <v>18408</v>
      </c>
      <c r="I144" s="440">
        <f t="shared" si="48"/>
        <v>0</v>
      </c>
      <c r="J144" s="440">
        <f>J142+J143</f>
        <v>0</v>
      </c>
      <c r="K144" s="440">
        <f>K142+K143</f>
        <v>0</v>
      </c>
      <c r="L144" s="440">
        <f t="shared" si="49"/>
        <v>18408</v>
      </c>
      <c r="M144" s="440">
        <f>M142+M143</f>
        <v>18408</v>
      </c>
      <c r="N144" s="440">
        <f>N142+N143</f>
        <v>0</v>
      </c>
    </row>
    <row r="145" spans="1:14" s="391" customFormat="1" ht="14.1" hidden="1" customHeight="1">
      <c r="A145" s="873"/>
      <c r="B145" s="874"/>
      <c r="C145" s="881" t="s">
        <v>825</v>
      </c>
      <c r="D145" s="882"/>
      <c r="E145" s="481" t="s">
        <v>826</v>
      </c>
      <c r="F145" s="897" t="s">
        <v>827</v>
      </c>
      <c r="G145" s="482" t="s">
        <v>0</v>
      </c>
      <c r="H145" s="483">
        <f t="shared" si="47"/>
        <v>204491</v>
      </c>
      <c r="I145" s="483">
        <f t="shared" si="48"/>
        <v>0</v>
      </c>
      <c r="J145" s="483">
        <v>0</v>
      </c>
      <c r="K145" s="483">
        <v>0</v>
      </c>
      <c r="L145" s="483">
        <f t="shared" si="49"/>
        <v>204491</v>
      </c>
      <c r="M145" s="483">
        <v>0</v>
      </c>
      <c r="N145" s="483">
        <v>204491</v>
      </c>
    </row>
    <row r="146" spans="1:14" s="391" customFormat="1" ht="14.1" hidden="1" customHeight="1">
      <c r="A146" s="873"/>
      <c r="B146" s="875"/>
      <c r="C146" s="873"/>
      <c r="D146" s="875"/>
      <c r="E146" s="484"/>
      <c r="F146" s="898"/>
      <c r="G146" s="482" t="s">
        <v>1</v>
      </c>
      <c r="H146" s="483">
        <f t="shared" si="47"/>
        <v>0</v>
      </c>
      <c r="I146" s="483">
        <f t="shared" si="48"/>
        <v>0</v>
      </c>
      <c r="J146" s="483">
        <v>0</v>
      </c>
      <c r="K146" s="483">
        <v>0</v>
      </c>
      <c r="L146" s="483">
        <f t="shared" si="49"/>
        <v>0</v>
      </c>
      <c r="M146" s="483">
        <v>0</v>
      </c>
      <c r="N146" s="483">
        <v>0</v>
      </c>
    </row>
    <row r="147" spans="1:14" s="391" customFormat="1" ht="14.1" hidden="1" customHeight="1">
      <c r="A147" s="873"/>
      <c r="B147" s="875"/>
      <c r="C147" s="873"/>
      <c r="D147" s="875"/>
      <c r="E147" s="484"/>
      <c r="F147" s="899"/>
      <c r="G147" s="482" t="s">
        <v>2</v>
      </c>
      <c r="H147" s="440">
        <f t="shared" si="47"/>
        <v>204491</v>
      </c>
      <c r="I147" s="440">
        <f t="shared" si="48"/>
        <v>0</v>
      </c>
      <c r="J147" s="440">
        <f>J145+J146</f>
        <v>0</v>
      </c>
      <c r="K147" s="440">
        <f>K145+K146</f>
        <v>0</v>
      </c>
      <c r="L147" s="440">
        <f t="shared" si="49"/>
        <v>204491</v>
      </c>
      <c r="M147" s="440">
        <f>M145+M146</f>
        <v>0</v>
      </c>
      <c r="N147" s="440">
        <f>N145+N146</f>
        <v>204491</v>
      </c>
    </row>
    <row r="148" spans="1:14" s="391" customFormat="1" ht="14.1" hidden="1" customHeight="1">
      <c r="A148" s="873"/>
      <c r="B148" s="874"/>
      <c r="C148" s="881" t="s">
        <v>828</v>
      </c>
      <c r="D148" s="882"/>
      <c r="E148" s="481" t="s">
        <v>829</v>
      </c>
      <c r="F148" s="897" t="s">
        <v>830</v>
      </c>
      <c r="G148" s="482" t="s">
        <v>0</v>
      </c>
      <c r="H148" s="483">
        <f t="shared" si="47"/>
        <v>99570</v>
      </c>
      <c r="I148" s="483">
        <f t="shared" si="48"/>
        <v>57883</v>
      </c>
      <c r="J148" s="483">
        <v>0</v>
      </c>
      <c r="K148" s="483">
        <v>57883</v>
      </c>
      <c r="L148" s="483">
        <f t="shared" si="49"/>
        <v>41687</v>
      </c>
      <c r="M148" s="483">
        <v>0</v>
      </c>
      <c r="N148" s="483">
        <v>41687</v>
      </c>
    </row>
    <row r="149" spans="1:14" s="391" customFormat="1" ht="14.1" hidden="1" customHeight="1">
      <c r="A149" s="873"/>
      <c r="B149" s="875"/>
      <c r="C149" s="873"/>
      <c r="D149" s="875"/>
      <c r="E149" s="484"/>
      <c r="F149" s="898"/>
      <c r="G149" s="482" t="s">
        <v>1</v>
      </c>
      <c r="H149" s="483">
        <f t="shared" si="47"/>
        <v>0</v>
      </c>
      <c r="I149" s="483">
        <f t="shared" si="48"/>
        <v>0</v>
      </c>
      <c r="J149" s="483">
        <v>0</v>
      </c>
      <c r="K149" s="483">
        <v>0</v>
      </c>
      <c r="L149" s="483">
        <f t="shared" si="49"/>
        <v>0</v>
      </c>
      <c r="M149" s="483">
        <v>0</v>
      </c>
      <c r="N149" s="483">
        <v>0</v>
      </c>
    </row>
    <row r="150" spans="1:14" s="391" customFormat="1" ht="14.1" hidden="1" customHeight="1">
      <c r="A150" s="873"/>
      <c r="B150" s="875"/>
      <c r="C150" s="873"/>
      <c r="D150" s="875"/>
      <c r="E150" s="486"/>
      <c r="F150" s="899"/>
      <c r="G150" s="487" t="s">
        <v>2</v>
      </c>
      <c r="H150" s="440">
        <f t="shared" si="47"/>
        <v>99570</v>
      </c>
      <c r="I150" s="440">
        <f t="shared" si="48"/>
        <v>57883</v>
      </c>
      <c r="J150" s="440">
        <f>J148+J149</f>
        <v>0</v>
      </c>
      <c r="K150" s="440">
        <f>K148+K149</f>
        <v>57883</v>
      </c>
      <c r="L150" s="440">
        <f t="shared" si="49"/>
        <v>41687</v>
      </c>
      <c r="M150" s="440">
        <f>M148+M149</f>
        <v>0</v>
      </c>
      <c r="N150" s="440">
        <f>N148+N149</f>
        <v>41687</v>
      </c>
    </row>
    <row r="151" spans="1:14" s="391" customFormat="1" ht="14.1" hidden="1" customHeight="1">
      <c r="A151" s="873"/>
      <c r="B151" s="874"/>
      <c r="C151" s="873"/>
      <c r="D151" s="874"/>
      <c r="E151" s="481" t="s">
        <v>831</v>
      </c>
      <c r="F151" s="897" t="s">
        <v>832</v>
      </c>
      <c r="G151" s="482" t="s">
        <v>0</v>
      </c>
      <c r="H151" s="483">
        <f t="shared" si="47"/>
        <v>145434</v>
      </c>
      <c r="I151" s="483">
        <f t="shared" si="48"/>
        <v>0</v>
      </c>
      <c r="J151" s="483">
        <v>0</v>
      </c>
      <c r="K151" s="483">
        <v>0</v>
      </c>
      <c r="L151" s="483">
        <f t="shared" si="49"/>
        <v>145434</v>
      </c>
      <c r="M151" s="483">
        <v>0</v>
      </c>
      <c r="N151" s="483">
        <v>145434</v>
      </c>
    </row>
    <row r="152" spans="1:14" s="391" customFormat="1" ht="14.1" hidden="1" customHeight="1">
      <c r="A152" s="873"/>
      <c r="B152" s="875"/>
      <c r="C152" s="873"/>
      <c r="D152" s="875"/>
      <c r="E152" s="484"/>
      <c r="F152" s="898"/>
      <c r="G152" s="482" t="s">
        <v>1</v>
      </c>
      <c r="H152" s="483">
        <f t="shared" si="47"/>
        <v>0</v>
      </c>
      <c r="I152" s="483">
        <f t="shared" si="48"/>
        <v>0</v>
      </c>
      <c r="J152" s="483">
        <v>0</v>
      </c>
      <c r="K152" s="483">
        <v>0</v>
      </c>
      <c r="L152" s="483">
        <f t="shared" si="49"/>
        <v>0</v>
      </c>
      <c r="M152" s="483">
        <v>0</v>
      </c>
      <c r="N152" s="483">
        <v>0</v>
      </c>
    </row>
    <row r="153" spans="1:14" s="391" customFormat="1" ht="14.1" hidden="1" customHeight="1">
      <c r="A153" s="886"/>
      <c r="B153" s="891"/>
      <c r="C153" s="886"/>
      <c r="D153" s="891"/>
      <c r="E153" s="486"/>
      <c r="F153" s="899"/>
      <c r="G153" s="487" t="s">
        <v>2</v>
      </c>
      <c r="H153" s="440">
        <f t="shared" si="47"/>
        <v>145434</v>
      </c>
      <c r="I153" s="440">
        <f t="shared" si="48"/>
        <v>0</v>
      </c>
      <c r="J153" s="440">
        <f>J151+J152</f>
        <v>0</v>
      </c>
      <c r="K153" s="440">
        <f>K151+K152</f>
        <v>0</v>
      </c>
      <c r="L153" s="440">
        <f t="shared" si="49"/>
        <v>145434</v>
      </c>
      <c r="M153" s="440">
        <f>M151+M152</f>
        <v>0</v>
      </c>
      <c r="N153" s="440">
        <f>N151+N152</f>
        <v>145434</v>
      </c>
    </row>
    <row r="154" spans="1:14" s="391" customFormat="1" ht="14.1" hidden="1" customHeight="1">
      <c r="A154" s="881" t="s">
        <v>25</v>
      </c>
      <c r="B154" s="882"/>
      <c r="C154" s="881" t="s">
        <v>833</v>
      </c>
      <c r="D154" s="882"/>
      <c r="E154" s="481" t="s">
        <v>834</v>
      </c>
      <c r="F154" s="897" t="s">
        <v>835</v>
      </c>
      <c r="G154" s="482" t="s">
        <v>0</v>
      </c>
      <c r="H154" s="483">
        <f t="shared" si="47"/>
        <v>39599</v>
      </c>
      <c r="I154" s="483">
        <f t="shared" si="48"/>
        <v>0</v>
      </c>
      <c r="J154" s="483">
        <v>0</v>
      </c>
      <c r="K154" s="483">
        <v>0</v>
      </c>
      <c r="L154" s="483">
        <f t="shared" si="49"/>
        <v>39599</v>
      </c>
      <c r="M154" s="483">
        <v>0</v>
      </c>
      <c r="N154" s="483">
        <v>39599</v>
      </c>
    </row>
    <row r="155" spans="1:14" s="391" customFormat="1" ht="14.1" hidden="1" customHeight="1">
      <c r="A155" s="873"/>
      <c r="B155" s="875"/>
      <c r="C155" s="873"/>
      <c r="D155" s="875"/>
      <c r="E155" s="484"/>
      <c r="F155" s="898"/>
      <c r="G155" s="482" t="s">
        <v>1</v>
      </c>
      <c r="H155" s="483">
        <f t="shared" si="47"/>
        <v>0</v>
      </c>
      <c r="I155" s="483">
        <f t="shared" si="48"/>
        <v>0</v>
      </c>
      <c r="J155" s="483">
        <v>0</v>
      </c>
      <c r="K155" s="483">
        <v>0</v>
      </c>
      <c r="L155" s="483">
        <f t="shared" si="49"/>
        <v>0</v>
      </c>
      <c r="M155" s="483">
        <v>0</v>
      </c>
      <c r="N155" s="483">
        <v>0</v>
      </c>
    </row>
    <row r="156" spans="1:14" s="391" customFormat="1" ht="14.1" hidden="1" customHeight="1">
      <c r="A156" s="873"/>
      <c r="B156" s="875"/>
      <c r="C156" s="873"/>
      <c r="D156" s="875"/>
      <c r="E156" s="484"/>
      <c r="F156" s="899"/>
      <c r="G156" s="482" t="s">
        <v>2</v>
      </c>
      <c r="H156" s="440">
        <f t="shared" si="47"/>
        <v>39599</v>
      </c>
      <c r="I156" s="440">
        <f t="shared" si="48"/>
        <v>0</v>
      </c>
      <c r="J156" s="440">
        <f>J154+J155</f>
        <v>0</v>
      </c>
      <c r="K156" s="440">
        <f>K154+K155</f>
        <v>0</v>
      </c>
      <c r="L156" s="440">
        <f t="shared" si="49"/>
        <v>39599</v>
      </c>
      <c r="M156" s="440">
        <f>M154+M155</f>
        <v>0</v>
      </c>
      <c r="N156" s="440">
        <f>N154+N155</f>
        <v>39599</v>
      </c>
    </row>
    <row r="157" spans="1:14" s="391" customFormat="1" ht="14.1" hidden="1" customHeight="1">
      <c r="A157" s="873"/>
      <c r="B157" s="874"/>
      <c r="C157" s="881" t="s">
        <v>836</v>
      </c>
      <c r="D157" s="882"/>
      <c r="E157" s="485" t="s">
        <v>837</v>
      </c>
      <c r="F157" s="897" t="s">
        <v>838</v>
      </c>
      <c r="G157" s="482" t="s">
        <v>0</v>
      </c>
      <c r="H157" s="483">
        <f t="shared" si="47"/>
        <v>409939</v>
      </c>
      <c r="I157" s="483">
        <f t="shared" si="48"/>
        <v>397222</v>
      </c>
      <c r="J157" s="483">
        <v>386661</v>
      </c>
      <c r="K157" s="483">
        <v>10561</v>
      </c>
      <c r="L157" s="483">
        <f t="shared" si="49"/>
        <v>12717</v>
      </c>
      <c r="M157" s="483">
        <v>5801</v>
      </c>
      <c r="N157" s="483">
        <v>6916</v>
      </c>
    </row>
    <row r="158" spans="1:14" s="391" customFormat="1" ht="14.1" hidden="1" customHeight="1">
      <c r="A158" s="873"/>
      <c r="B158" s="875"/>
      <c r="C158" s="873"/>
      <c r="D158" s="875"/>
      <c r="E158" s="488"/>
      <c r="F158" s="898"/>
      <c r="G158" s="482" t="s">
        <v>1</v>
      </c>
      <c r="H158" s="483">
        <f t="shared" si="47"/>
        <v>0</v>
      </c>
      <c r="I158" s="483">
        <f t="shared" si="48"/>
        <v>0</v>
      </c>
      <c r="J158" s="483">
        <v>0</v>
      </c>
      <c r="K158" s="483">
        <v>0</v>
      </c>
      <c r="L158" s="483">
        <f t="shared" si="49"/>
        <v>0</v>
      </c>
      <c r="M158" s="483">
        <v>0</v>
      </c>
      <c r="N158" s="483">
        <v>0</v>
      </c>
    </row>
    <row r="159" spans="1:14" s="391" customFormat="1" ht="14.1" hidden="1" customHeight="1">
      <c r="A159" s="873"/>
      <c r="B159" s="875"/>
      <c r="C159" s="873"/>
      <c r="D159" s="875"/>
      <c r="E159" s="489"/>
      <c r="F159" s="899"/>
      <c r="G159" s="482" t="s">
        <v>2</v>
      </c>
      <c r="H159" s="440">
        <f t="shared" si="47"/>
        <v>409939</v>
      </c>
      <c r="I159" s="440">
        <f t="shared" si="48"/>
        <v>397222</v>
      </c>
      <c r="J159" s="440">
        <f>J157+J158</f>
        <v>386661</v>
      </c>
      <c r="K159" s="440">
        <f>K157+K158</f>
        <v>10561</v>
      </c>
      <c r="L159" s="440">
        <f t="shared" si="49"/>
        <v>12717</v>
      </c>
      <c r="M159" s="440">
        <f>M157+M158</f>
        <v>5801</v>
      </c>
      <c r="N159" s="440">
        <f>N157+N158</f>
        <v>6916</v>
      </c>
    </row>
    <row r="160" spans="1:14" s="391" customFormat="1" ht="14.1" hidden="1" customHeight="1">
      <c r="A160" s="873"/>
      <c r="B160" s="874"/>
      <c r="C160" s="873"/>
      <c r="D160" s="874"/>
      <c r="E160" s="481" t="s">
        <v>839</v>
      </c>
      <c r="F160" s="897" t="s">
        <v>840</v>
      </c>
      <c r="G160" s="482" t="s">
        <v>0</v>
      </c>
      <c r="H160" s="483">
        <f t="shared" si="47"/>
        <v>48873</v>
      </c>
      <c r="I160" s="483">
        <f t="shared" si="48"/>
        <v>0</v>
      </c>
      <c r="J160" s="483">
        <v>0</v>
      </c>
      <c r="K160" s="483">
        <v>0</v>
      </c>
      <c r="L160" s="483">
        <f t="shared" si="49"/>
        <v>48873</v>
      </c>
      <c r="M160" s="483">
        <v>0</v>
      </c>
      <c r="N160" s="483">
        <v>48873</v>
      </c>
    </row>
    <row r="161" spans="1:14" s="391" customFormat="1" ht="14.1" hidden="1" customHeight="1">
      <c r="A161" s="873"/>
      <c r="B161" s="875"/>
      <c r="C161" s="873"/>
      <c r="D161" s="875"/>
      <c r="E161" s="488"/>
      <c r="F161" s="898"/>
      <c r="G161" s="482" t="s">
        <v>1</v>
      </c>
      <c r="H161" s="483">
        <f t="shared" si="47"/>
        <v>0</v>
      </c>
      <c r="I161" s="483">
        <f t="shared" si="48"/>
        <v>0</v>
      </c>
      <c r="J161" s="483">
        <v>0</v>
      </c>
      <c r="K161" s="483">
        <v>0</v>
      </c>
      <c r="L161" s="483">
        <f t="shared" si="49"/>
        <v>0</v>
      </c>
      <c r="M161" s="483">
        <v>0</v>
      </c>
      <c r="N161" s="483">
        <v>0</v>
      </c>
    </row>
    <row r="162" spans="1:14" s="391" customFormat="1" ht="14.1" hidden="1" customHeight="1">
      <c r="A162" s="873"/>
      <c r="B162" s="875"/>
      <c r="C162" s="873"/>
      <c r="D162" s="875"/>
      <c r="E162" s="489"/>
      <c r="F162" s="899"/>
      <c r="G162" s="482" t="s">
        <v>2</v>
      </c>
      <c r="H162" s="440">
        <f t="shared" si="47"/>
        <v>48873</v>
      </c>
      <c r="I162" s="440">
        <f t="shared" si="48"/>
        <v>0</v>
      </c>
      <c r="J162" s="440">
        <f>J160+J161</f>
        <v>0</v>
      </c>
      <c r="K162" s="440">
        <f>K160+K161</f>
        <v>0</v>
      </c>
      <c r="L162" s="440">
        <f t="shared" si="49"/>
        <v>48873</v>
      </c>
      <c r="M162" s="440">
        <f>M160+M161</f>
        <v>0</v>
      </c>
      <c r="N162" s="440">
        <f>N160+N161</f>
        <v>48873</v>
      </c>
    </row>
    <row r="163" spans="1:14" s="391" customFormat="1" ht="14.1" hidden="1" customHeight="1">
      <c r="A163" s="873"/>
      <c r="B163" s="874"/>
      <c r="C163" s="873"/>
      <c r="D163" s="874"/>
      <c r="E163" s="485" t="s">
        <v>841</v>
      </c>
      <c r="F163" s="897" t="s">
        <v>842</v>
      </c>
      <c r="G163" s="482" t="s">
        <v>0</v>
      </c>
      <c r="H163" s="483">
        <f t="shared" si="47"/>
        <v>1935193</v>
      </c>
      <c r="I163" s="483">
        <f t="shared" si="48"/>
        <v>300000</v>
      </c>
      <c r="J163" s="483">
        <v>0</v>
      </c>
      <c r="K163" s="483">
        <v>300000</v>
      </c>
      <c r="L163" s="483">
        <f t="shared" si="49"/>
        <v>1635193</v>
      </c>
      <c r="M163" s="483">
        <v>0</v>
      </c>
      <c r="N163" s="483">
        <v>1635193</v>
      </c>
    </row>
    <row r="164" spans="1:14" s="391" customFormat="1" ht="14.1" hidden="1" customHeight="1">
      <c r="A164" s="873"/>
      <c r="B164" s="875"/>
      <c r="C164" s="873"/>
      <c r="D164" s="875"/>
      <c r="E164" s="488"/>
      <c r="F164" s="898"/>
      <c r="G164" s="482" t="s">
        <v>1</v>
      </c>
      <c r="H164" s="483">
        <f t="shared" si="47"/>
        <v>0</v>
      </c>
      <c r="I164" s="483">
        <f t="shared" si="48"/>
        <v>0</v>
      </c>
      <c r="J164" s="483">
        <v>0</v>
      </c>
      <c r="K164" s="483">
        <v>0</v>
      </c>
      <c r="L164" s="483">
        <f t="shared" si="49"/>
        <v>0</v>
      </c>
      <c r="M164" s="483">
        <v>0</v>
      </c>
      <c r="N164" s="483">
        <v>0</v>
      </c>
    </row>
    <row r="165" spans="1:14" s="391" customFormat="1" ht="14.1" hidden="1" customHeight="1">
      <c r="A165" s="886"/>
      <c r="B165" s="891"/>
      <c r="C165" s="886"/>
      <c r="D165" s="891"/>
      <c r="E165" s="489"/>
      <c r="F165" s="899"/>
      <c r="G165" s="482" t="s">
        <v>2</v>
      </c>
      <c r="H165" s="440">
        <f t="shared" si="47"/>
        <v>1935193</v>
      </c>
      <c r="I165" s="440">
        <f t="shared" si="48"/>
        <v>300000</v>
      </c>
      <c r="J165" s="440">
        <f>J163+J164</f>
        <v>0</v>
      </c>
      <c r="K165" s="440">
        <f>K163+K164</f>
        <v>300000</v>
      </c>
      <c r="L165" s="440">
        <f t="shared" si="49"/>
        <v>1635193</v>
      </c>
      <c r="M165" s="440">
        <f>M163+M164</f>
        <v>0</v>
      </c>
      <c r="N165" s="440">
        <f>N163+N164</f>
        <v>1635193</v>
      </c>
    </row>
    <row r="166" spans="1:14" s="391" customFormat="1" ht="14.1" hidden="1" customHeight="1">
      <c r="A166" s="881" t="s">
        <v>65</v>
      </c>
      <c r="B166" s="882"/>
      <c r="C166" s="881" t="s">
        <v>277</v>
      </c>
      <c r="D166" s="882"/>
      <c r="E166" s="481" t="s">
        <v>843</v>
      </c>
      <c r="F166" s="897" t="s">
        <v>844</v>
      </c>
      <c r="G166" s="482" t="s">
        <v>0</v>
      </c>
      <c r="H166" s="483">
        <f t="shared" si="47"/>
        <v>37802</v>
      </c>
      <c r="I166" s="483">
        <f t="shared" si="48"/>
        <v>37802</v>
      </c>
      <c r="J166" s="483">
        <v>34616</v>
      </c>
      <c r="K166" s="483">
        <v>3186</v>
      </c>
      <c r="L166" s="483">
        <f t="shared" si="49"/>
        <v>0</v>
      </c>
      <c r="M166" s="483">
        <v>0</v>
      </c>
      <c r="N166" s="483">
        <v>0</v>
      </c>
    </row>
    <row r="167" spans="1:14" s="391" customFormat="1" ht="14.1" hidden="1" customHeight="1">
      <c r="A167" s="873"/>
      <c r="B167" s="875"/>
      <c r="C167" s="873"/>
      <c r="D167" s="875"/>
      <c r="E167" s="484"/>
      <c r="F167" s="898"/>
      <c r="G167" s="482" t="s">
        <v>1</v>
      </c>
      <c r="H167" s="483">
        <f t="shared" si="47"/>
        <v>0</v>
      </c>
      <c r="I167" s="483">
        <f t="shared" si="48"/>
        <v>0</v>
      </c>
      <c r="J167" s="483">
        <v>0</v>
      </c>
      <c r="K167" s="483">
        <v>0</v>
      </c>
      <c r="L167" s="483">
        <f t="shared" si="49"/>
        <v>0</v>
      </c>
      <c r="M167" s="483">
        <v>0</v>
      </c>
      <c r="N167" s="483">
        <v>0</v>
      </c>
    </row>
    <row r="168" spans="1:14" s="391" customFormat="1" ht="14.1" hidden="1" customHeight="1">
      <c r="A168" s="873"/>
      <c r="B168" s="875"/>
      <c r="C168" s="873"/>
      <c r="D168" s="875"/>
      <c r="E168" s="484"/>
      <c r="F168" s="899"/>
      <c r="G168" s="482" t="s">
        <v>2</v>
      </c>
      <c r="H168" s="440">
        <f t="shared" si="47"/>
        <v>37802</v>
      </c>
      <c r="I168" s="440">
        <f t="shared" si="48"/>
        <v>37802</v>
      </c>
      <c r="J168" s="440">
        <f>J166+J167</f>
        <v>34616</v>
      </c>
      <c r="K168" s="440">
        <f>K166+K167</f>
        <v>3186</v>
      </c>
      <c r="L168" s="440">
        <f t="shared" si="49"/>
        <v>0</v>
      </c>
      <c r="M168" s="440">
        <f>M166+M167</f>
        <v>0</v>
      </c>
      <c r="N168" s="440">
        <f>N166+N167</f>
        <v>0</v>
      </c>
    </row>
    <row r="169" spans="1:14" s="391" customFormat="1" ht="14.1" hidden="1" customHeight="1">
      <c r="A169" s="873"/>
      <c r="B169" s="874"/>
      <c r="C169" s="881" t="s">
        <v>845</v>
      </c>
      <c r="D169" s="882"/>
      <c r="E169" s="481" t="s">
        <v>846</v>
      </c>
      <c r="F169" s="897" t="s">
        <v>847</v>
      </c>
      <c r="G169" s="482" t="s">
        <v>0</v>
      </c>
      <c r="H169" s="483">
        <f t="shared" si="47"/>
        <v>3700</v>
      </c>
      <c r="I169" s="483">
        <f t="shared" si="48"/>
        <v>3700</v>
      </c>
      <c r="J169" s="483">
        <v>1700</v>
      </c>
      <c r="K169" s="483">
        <v>2000</v>
      </c>
      <c r="L169" s="483">
        <f t="shared" si="49"/>
        <v>0</v>
      </c>
      <c r="M169" s="483">
        <v>0</v>
      </c>
      <c r="N169" s="483">
        <v>0</v>
      </c>
    </row>
    <row r="170" spans="1:14" s="391" customFormat="1" ht="14.1" hidden="1" customHeight="1">
      <c r="A170" s="873"/>
      <c r="B170" s="875"/>
      <c r="C170" s="873"/>
      <c r="D170" s="875"/>
      <c r="E170" s="484"/>
      <c r="F170" s="898"/>
      <c r="G170" s="482" t="s">
        <v>1</v>
      </c>
      <c r="H170" s="483">
        <f t="shared" si="47"/>
        <v>0</v>
      </c>
      <c r="I170" s="483">
        <f t="shared" si="48"/>
        <v>0</v>
      </c>
      <c r="J170" s="483">
        <v>0</v>
      </c>
      <c r="K170" s="483">
        <v>0</v>
      </c>
      <c r="L170" s="483">
        <f t="shared" si="49"/>
        <v>0</v>
      </c>
      <c r="M170" s="483">
        <v>0</v>
      </c>
      <c r="N170" s="483">
        <v>0</v>
      </c>
    </row>
    <row r="171" spans="1:14" s="391" customFormat="1" ht="14.1" hidden="1" customHeight="1">
      <c r="A171" s="873"/>
      <c r="B171" s="875"/>
      <c r="C171" s="873"/>
      <c r="D171" s="875"/>
      <c r="E171" s="484"/>
      <c r="F171" s="899"/>
      <c r="G171" s="482" t="s">
        <v>2</v>
      </c>
      <c r="H171" s="440">
        <f t="shared" si="47"/>
        <v>3700</v>
      </c>
      <c r="I171" s="440">
        <f t="shared" si="48"/>
        <v>3700</v>
      </c>
      <c r="J171" s="440">
        <f>J169+J170</f>
        <v>1700</v>
      </c>
      <c r="K171" s="440">
        <f>K169+K170</f>
        <v>2000</v>
      </c>
      <c r="L171" s="440">
        <f t="shared" si="49"/>
        <v>0</v>
      </c>
      <c r="M171" s="440">
        <f>M169+M170</f>
        <v>0</v>
      </c>
      <c r="N171" s="440">
        <f>N169+N170</f>
        <v>0</v>
      </c>
    </row>
    <row r="172" spans="1:14" s="391" customFormat="1" ht="14.1" hidden="1" customHeight="1">
      <c r="A172" s="873"/>
      <c r="B172" s="874"/>
      <c r="C172" s="873"/>
      <c r="D172" s="874"/>
      <c r="E172" s="485" t="s">
        <v>848</v>
      </c>
      <c r="F172" s="897" t="s">
        <v>849</v>
      </c>
      <c r="G172" s="482" t="s">
        <v>0</v>
      </c>
      <c r="H172" s="483">
        <f t="shared" si="47"/>
        <v>1828412</v>
      </c>
      <c r="I172" s="483">
        <f t="shared" si="48"/>
        <v>1828412</v>
      </c>
      <c r="J172" s="483">
        <v>1771230</v>
      </c>
      <c r="K172" s="483">
        <v>57182</v>
      </c>
      <c r="L172" s="483">
        <f t="shared" si="49"/>
        <v>0</v>
      </c>
      <c r="M172" s="483">
        <v>0</v>
      </c>
      <c r="N172" s="483">
        <v>0</v>
      </c>
    </row>
    <row r="173" spans="1:14" s="391" customFormat="1" ht="14.1" hidden="1" customHeight="1">
      <c r="A173" s="873"/>
      <c r="B173" s="875"/>
      <c r="C173" s="873"/>
      <c r="D173" s="875"/>
      <c r="E173" s="488"/>
      <c r="F173" s="898"/>
      <c r="G173" s="482" t="s">
        <v>1</v>
      </c>
      <c r="H173" s="483">
        <f t="shared" si="47"/>
        <v>0</v>
      </c>
      <c r="I173" s="483">
        <f t="shared" si="48"/>
        <v>0</v>
      </c>
      <c r="J173" s="483">
        <v>0</v>
      </c>
      <c r="K173" s="483">
        <v>0</v>
      </c>
      <c r="L173" s="483">
        <f t="shared" si="49"/>
        <v>0</v>
      </c>
      <c r="M173" s="483">
        <v>0</v>
      </c>
      <c r="N173" s="483">
        <v>0</v>
      </c>
    </row>
    <row r="174" spans="1:14" s="391" customFormat="1" ht="14.1" hidden="1" customHeight="1">
      <c r="A174" s="873"/>
      <c r="B174" s="875"/>
      <c r="C174" s="873"/>
      <c r="D174" s="875"/>
      <c r="E174" s="489"/>
      <c r="F174" s="899"/>
      <c r="G174" s="482" t="s">
        <v>2</v>
      </c>
      <c r="H174" s="440">
        <f t="shared" si="47"/>
        <v>1828412</v>
      </c>
      <c r="I174" s="440">
        <f t="shared" si="48"/>
        <v>1828412</v>
      </c>
      <c r="J174" s="440">
        <f>J172+J173</f>
        <v>1771230</v>
      </c>
      <c r="K174" s="440">
        <f>K172+K173</f>
        <v>57182</v>
      </c>
      <c r="L174" s="440">
        <f t="shared" si="49"/>
        <v>0</v>
      </c>
      <c r="M174" s="440">
        <f>M172+M173</f>
        <v>0</v>
      </c>
      <c r="N174" s="440">
        <f>N172+N173</f>
        <v>0</v>
      </c>
    </row>
    <row r="175" spans="1:14" s="391" customFormat="1" ht="14.1" hidden="1" customHeight="1">
      <c r="A175" s="873"/>
      <c r="B175" s="874"/>
      <c r="C175" s="873"/>
      <c r="D175" s="874"/>
      <c r="E175" s="485" t="s">
        <v>850</v>
      </c>
      <c r="F175" s="897" t="s">
        <v>851</v>
      </c>
      <c r="G175" s="482" t="s">
        <v>0</v>
      </c>
      <c r="H175" s="483">
        <f t="shared" si="47"/>
        <v>1338989</v>
      </c>
      <c r="I175" s="483">
        <f t="shared" si="48"/>
        <v>1287663</v>
      </c>
      <c r="J175" s="483">
        <v>1287663</v>
      </c>
      <c r="K175" s="483">
        <v>0</v>
      </c>
      <c r="L175" s="483">
        <f t="shared" si="49"/>
        <v>51326</v>
      </c>
      <c r="M175" s="483">
        <v>51326</v>
      </c>
      <c r="N175" s="483">
        <v>0</v>
      </c>
    </row>
    <row r="176" spans="1:14" s="391" customFormat="1" ht="14.1" hidden="1" customHeight="1">
      <c r="A176" s="873"/>
      <c r="B176" s="875"/>
      <c r="C176" s="873"/>
      <c r="D176" s="875"/>
      <c r="E176" s="488"/>
      <c r="F176" s="898"/>
      <c r="G176" s="482" t="s">
        <v>1</v>
      </c>
      <c r="H176" s="483">
        <f t="shared" si="47"/>
        <v>0</v>
      </c>
      <c r="I176" s="483">
        <f t="shared" si="48"/>
        <v>0</v>
      </c>
      <c r="J176" s="483">
        <v>0</v>
      </c>
      <c r="K176" s="483">
        <v>0</v>
      </c>
      <c r="L176" s="483">
        <f t="shared" si="49"/>
        <v>0</v>
      </c>
      <c r="M176" s="483">
        <v>0</v>
      </c>
      <c r="N176" s="483">
        <v>0</v>
      </c>
    </row>
    <row r="177" spans="1:14" s="391" customFormat="1" ht="14.1" hidden="1" customHeight="1">
      <c r="A177" s="873"/>
      <c r="B177" s="875"/>
      <c r="C177" s="873"/>
      <c r="D177" s="875"/>
      <c r="E177" s="489"/>
      <c r="F177" s="899"/>
      <c r="G177" s="482" t="s">
        <v>2</v>
      </c>
      <c r="H177" s="440">
        <f t="shared" si="47"/>
        <v>1338989</v>
      </c>
      <c r="I177" s="440">
        <f t="shared" si="48"/>
        <v>1287663</v>
      </c>
      <c r="J177" s="440">
        <f>J175+J176</f>
        <v>1287663</v>
      </c>
      <c r="K177" s="440">
        <f>K175+K176</f>
        <v>0</v>
      </c>
      <c r="L177" s="440">
        <f t="shared" si="49"/>
        <v>51326</v>
      </c>
      <c r="M177" s="440">
        <f>M175+M176</f>
        <v>51326</v>
      </c>
      <c r="N177" s="440">
        <f>N175+N176</f>
        <v>0</v>
      </c>
    </row>
    <row r="178" spans="1:14" s="391" customFormat="1" ht="14.1" hidden="1" customHeight="1">
      <c r="A178" s="873"/>
      <c r="B178" s="874"/>
      <c r="C178" s="873"/>
      <c r="D178" s="874"/>
      <c r="E178" s="481" t="s">
        <v>852</v>
      </c>
      <c r="F178" s="897" t="s">
        <v>853</v>
      </c>
      <c r="G178" s="482" t="s">
        <v>0</v>
      </c>
      <c r="H178" s="483">
        <f t="shared" si="47"/>
        <v>225189</v>
      </c>
      <c r="I178" s="483">
        <f t="shared" si="48"/>
        <v>221115</v>
      </c>
      <c r="J178" s="483">
        <v>221115</v>
      </c>
      <c r="K178" s="483">
        <v>0</v>
      </c>
      <c r="L178" s="483">
        <f t="shared" si="49"/>
        <v>4074</v>
      </c>
      <c r="M178" s="483">
        <v>3947</v>
      </c>
      <c r="N178" s="483">
        <v>127</v>
      </c>
    </row>
    <row r="179" spans="1:14" s="391" customFormat="1" ht="14.1" hidden="1" customHeight="1">
      <c r="A179" s="873"/>
      <c r="B179" s="875"/>
      <c r="C179" s="873"/>
      <c r="D179" s="875"/>
      <c r="E179" s="484"/>
      <c r="F179" s="898"/>
      <c r="G179" s="482" t="s">
        <v>1</v>
      </c>
      <c r="H179" s="483">
        <f t="shared" si="47"/>
        <v>0</v>
      </c>
      <c r="I179" s="483">
        <f t="shared" si="48"/>
        <v>0</v>
      </c>
      <c r="J179" s="483">
        <v>0</v>
      </c>
      <c r="K179" s="483">
        <v>0</v>
      </c>
      <c r="L179" s="483">
        <f t="shared" si="49"/>
        <v>0</v>
      </c>
      <c r="M179" s="483">
        <v>0</v>
      </c>
      <c r="N179" s="483">
        <v>0</v>
      </c>
    </row>
    <row r="180" spans="1:14" s="391" customFormat="1" ht="14.1" hidden="1" customHeight="1">
      <c r="A180" s="873"/>
      <c r="B180" s="875"/>
      <c r="C180" s="873"/>
      <c r="D180" s="875"/>
      <c r="E180" s="484"/>
      <c r="F180" s="899"/>
      <c r="G180" s="482" t="s">
        <v>2</v>
      </c>
      <c r="H180" s="440">
        <f t="shared" si="47"/>
        <v>225189</v>
      </c>
      <c r="I180" s="440">
        <f t="shared" si="48"/>
        <v>221115</v>
      </c>
      <c r="J180" s="440">
        <f>J178+J179</f>
        <v>221115</v>
      </c>
      <c r="K180" s="440">
        <f>K178+K179</f>
        <v>0</v>
      </c>
      <c r="L180" s="440">
        <f t="shared" si="49"/>
        <v>4074</v>
      </c>
      <c r="M180" s="440">
        <f>M178+M179</f>
        <v>3947</v>
      </c>
      <c r="N180" s="440">
        <f>N178+N179</f>
        <v>127</v>
      </c>
    </row>
    <row r="181" spans="1:14" s="460" customFormat="1" ht="5.0999999999999996" hidden="1" customHeight="1">
      <c r="A181" s="454"/>
      <c r="B181" s="455"/>
      <c r="C181" s="455"/>
      <c r="D181" s="455"/>
      <c r="E181" s="455"/>
      <c r="F181" s="455"/>
      <c r="G181" s="456"/>
      <c r="H181" s="457"/>
      <c r="I181" s="458"/>
      <c r="J181" s="458"/>
      <c r="K181" s="458"/>
      <c r="L181" s="458"/>
      <c r="M181" s="458"/>
      <c r="N181" s="459"/>
    </row>
    <row r="182" spans="1:14" s="478" customFormat="1" ht="15" customHeight="1">
      <c r="A182" s="904" t="s">
        <v>854</v>
      </c>
      <c r="B182" s="905"/>
      <c r="C182" s="905"/>
      <c r="D182" s="905"/>
      <c r="E182" s="905"/>
      <c r="F182" s="906"/>
      <c r="G182" s="490" t="s">
        <v>0</v>
      </c>
      <c r="H182" s="477">
        <f>I182+L182</f>
        <v>38457680</v>
      </c>
      <c r="I182" s="477">
        <f>J182+K182</f>
        <v>28790161</v>
      </c>
      <c r="J182" s="477">
        <f>J186+J189+J192+J195+J198+J201+J204+J207+J210+J213+J216+J219+J222+J225+J228+J231+J234+J237+J240+J243+J246+J249+J252+J255+J258+J261</f>
        <v>6586581</v>
      </c>
      <c r="K182" s="477">
        <f>K186+K189+K192+K195+K198+K201+K204+K207+K210+K213+K216+K219+K222+K225+K228+K231+K234+K237+K240+K243+K246+K249+K252+K255+K258+K261</f>
        <v>22203580</v>
      </c>
      <c r="L182" s="477">
        <f>M182+N182</f>
        <v>9667519</v>
      </c>
      <c r="M182" s="477">
        <f>M186+M189+M192+M195+M198+M201+M204+M207+M210+M213+M216+M219+M222+M225+M228+M231+M234+M237+M240+M243+M246+M249+M252+M255+M258+M261</f>
        <v>44117</v>
      </c>
      <c r="N182" s="477">
        <f>N186+N189+N192+N195+N198+N201+N204+N207+N210+N213+N216+N219+N222+N225+N228+N231+N234+N237+N240+N243+N246+N249+N252+N255+N258+N261</f>
        <v>9623402</v>
      </c>
    </row>
    <row r="183" spans="1:14" s="478" customFormat="1" ht="15" customHeight="1">
      <c r="A183" s="831"/>
      <c r="B183" s="832"/>
      <c r="C183" s="832"/>
      <c r="D183" s="832"/>
      <c r="E183" s="832"/>
      <c r="F183" s="833"/>
      <c r="G183" s="490" t="s">
        <v>1</v>
      </c>
      <c r="H183" s="477">
        <f t="shared" ref="H183:H184" si="50">I183+L183</f>
        <v>644029</v>
      </c>
      <c r="I183" s="477">
        <f t="shared" ref="I183:I184" si="51">J183+K183</f>
        <v>0</v>
      </c>
      <c r="J183" s="477">
        <f t="shared" ref="J183:K184" si="52">J187+J190+J193+J196+J199+J202+J205+J208+J211+J214+J217+J220+J223+J226+J229+J232+J235+J238+J241+J244+J247+J250+J253+J256+J259+J262</f>
        <v>0</v>
      </c>
      <c r="K183" s="477">
        <f t="shared" si="52"/>
        <v>0</v>
      </c>
      <c r="L183" s="477">
        <f t="shared" ref="L183:L184" si="53">M183+N183</f>
        <v>644029</v>
      </c>
      <c r="M183" s="477">
        <f t="shared" ref="M183:N184" si="54">M187+M190+M193+M196+M199+M202+M205+M208+M211+M214+M217+M220+M223+M226+M229+M232+M235+M238+M241+M244+M247+M250+M253+M256+M259+M262</f>
        <v>0</v>
      </c>
      <c r="N183" s="477">
        <f t="shared" si="54"/>
        <v>644029</v>
      </c>
    </row>
    <row r="184" spans="1:14" s="478" customFormat="1" ht="15" customHeight="1">
      <c r="A184" s="834"/>
      <c r="B184" s="835"/>
      <c r="C184" s="835"/>
      <c r="D184" s="835"/>
      <c r="E184" s="835"/>
      <c r="F184" s="836"/>
      <c r="G184" s="490" t="s">
        <v>2</v>
      </c>
      <c r="H184" s="477">
        <f t="shared" si="50"/>
        <v>39101709</v>
      </c>
      <c r="I184" s="477">
        <f t="shared" si="51"/>
        <v>28790161</v>
      </c>
      <c r="J184" s="477">
        <f t="shared" si="52"/>
        <v>6586581</v>
      </c>
      <c r="K184" s="477">
        <f t="shared" si="52"/>
        <v>22203580</v>
      </c>
      <c r="L184" s="477">
        <f t="shared" si="53"/>
        <v>10311548</v>
      </c>
      <c r="M184" s="477">
        <f t="shared" si="54"/>
        <v>44117</v>
      </c>
      <c r="N184" s="477">
        <f t="shared" si="54"/>
        <v>10267431</v>
      </c>
    </row>
    <row r="185" spans="1:14" s="422" customFormat="1" ht="5.25" customHeight="1">
      <c r="A185" s="469"/>
      <c r="B185" s="470"/>
      <c r="C185" s="470"/>
      <c r="D185" s="470"/>
      <c r="E185" s="471"/>
      <c r="F185" s="471"/>
      <c r="G185" s="471"/>
      <c r="H185" s="473"/>
      <c r="I185" s="474"/>
      <c r="J185" s="474"/>
      <c r="K185" s="474"/>
      <c r="L185" s="474"/>
      <c r="M185" s="474"/>
      <c r="N185" s="475"/>
    </row>
    <row r="186" spans="1:14" s="391" customFormat="1" ht="15" hidden="1" customHeight="1">
      <c r="A186" s="881" t="s">
        <v>51</v>
      </c>
      <c r="B186" s="882"/>
      <c r="C186" s="881" t="s">
        <v>189</v>
      </c>
      <c r="D186" s="882"/>
      <c r="E186" s="485" t="s">
        <v>855</v>
      </c>
      <c r="F186" s="897" t="s">
        <v>701</v>
      </c>
      <c r="G186" s="491" t="s">
        <v>0</v>
      </c>
      <c r="H186" s="440">
        <f t="shared" ref="H186:H260" si="55">I186+L186</f>
        <v>1997500</v>
      </c>
      <c r="I186" s="440">
        <f t="shared" ref="I186:I260" si="56">J186+K186</f>
        <v>1997500</v>
      </c>
      <c r="J186" s="440">
        <v>1997500</v>
      </c>
      <c r="K186" s="440">
        <v>0</v>
      </c>
      <c r="L186" s="440">
        <f t="shared" ref="L186:L260" si="57">M186+N186</f>
        <v>0</v>
      </c>
      <c r="M186" s="440">
        <v>0</v>
      </c>
      <c r="N186" s="440">
        <v>0</v>
      </c>
    </row>
    <row r="187" spans="1:14" s="391" customFormat="1" ht="15" hidden="1" customHeight="1">
      <c r="A187" s="873"/>
      <c r="B187" s="875"/>
      <c r="C187" s="873"/>
      <c r="D187" s="875"/>
      <c r="E187" s="492"/>
      <c r="F187" s="898"/>
      <c r="G187" s="491" t="s">
        <v>1</v>
      </c>
      <c r="H187" s="440">
        <f t="shared" si="55"/>
        <v>0</v>
      </c>
      <c r="I187" s="440">
        <f t="shared" si="56"/>
        <v>0</v>
      </c>
      <c r="J187" s="440">
        <v>0</v>
      </c>
      <c r="K187" s="440">
        <v>0</v>
      </c>
      <c r="L187" s="440">
        <f t="shared" si="57"/>
        <v>0</v>
      </c>
      <c r="M187" s="440">
        <v>0</v>
      </c>
      <c r="N187" s="440">
        <v>0</v>
      </c>
    </row>
    <row r="188" spans="1:14" s="391" customFormat="1" ht="15" hidden="1" customHeight="1">
      <c r="A188" s="873"/>
      <c r="B188" s="875"/>
      <c r="C188" s="873"/>
      <c r="D188" s="875"/>
      <c r="E188" s="492"/>
      <c r="F188" s="899"/>
      <c r="G188" s="491" t="s">
        <v>2</v>
      </c>
      <c r="H188" s="440">
        <f t="shared" si="55"/>
        <v>1997500</v>
      </c>
      <c r="I188" s="440">
        <f t="shared" si="56"/>
        <v>1997500</v>
      </c>
      <c r="J188" s="440">
        <f>J186+J187</f>
        <v>1997500</v>
      </c>
      <c r="K188" s="440">
        <f>K186+K187</f>
        <v>0</v>
      </c>
      <c r="L188" s="440">
        <f t="shared" si="57"/>
        <v>0</v>
      </c>
      <c r="M188" s="440">
        <f>M186+M187</f>
        <v>0</v>
      </c>
      <c r="N188" s="440">
        <f>N186+N187</f>
        <v>0</v>
      </c>
    </row>
    <row r="189" spans="1:14" s="391" customFormat="1" ht="15" hidden="1" customHeight="1">
      <c r="A189" s="873"/>
      <c r="B189" s="874"/>
      <c r="C189" s="873"/>
      <c r="D189" s="874"/>
      <c r="E189" s="484"/>
      <c r="F189" s="897" t="s">
        <v>698</v>
      </c>
      <c r="G189" s="491" t="s">
        <v>0</v>
      </c>
      <c r="H189" s="440">
        <f t="shared" si="55"/>
        <v>1385500</v>
      </c>
      <c r="I189" s="440">
        <f t="shared" si="56"/>
        <v>1385500</v>
      </c>
      <c r="J189" s="440">
        <v>1385500</v>
      </c>
      <c r="K189" s="440">
        <v>0</v>
      </c>
      <c r="L189" s="440">
        <f t="shared" si="57"/>
        <v>0</v>
      </c>
      <c r="M189" s="440">
        <v>0</v>
      </c>
      <c r="N189" s="440">
        <v>0</v>
      </c>
    </row>
    <row r="190" spans="1:14" s="391" customFormat="1" ht="15" hidden="1" customHeight="1">
      <c r="A190" s="873"/>
      <c r="B190" s="875"/>
      <c r="C190" s="873"/>
      <c r="D190" s="875"/>
      <c r="E190" s="484"/>
      <c r="F190" s="898"/>
      <c r="G190" s="491" t="s">
        <v>1</v>
      </c>
      <c r="H190" s="440">
        <f t="shared" si="55"/>
        <v>0</v>
      </c>
      <c r="I190" s="440">
        <f t="shared" si="56"/>
        <v>0</v>
      </c>
      <c r="J190" s="440">
        <v>0</v>
      </c>
      <c r="K190" s="440">
        <v>0</v>
      </c>
      <c r="L190" s="440">
        <f t="shared" si="57"/>
        <v>0</v>
      </c>
      <c r="M190" s="440">
        <v>0</v>
      </c>
      <c r="N190" s="440">
        <v>0</v>
      </c>
    </row>
    <row r="191" spans="1:14" s="391" customFormat="1" ht="15" hidden="1" customHeight="1">
      <c r="A191" s="873"/>
      <c r="B191" s="875"/>
      <c r="C191" s="873"/>
      <c r="D191" s="875"/>
      <c r="E191" s="484"/>
      <c r="F191" s="899"/>
      <c r="G191" s="491" t="s">
        <v>2</v>
      </c>
      <c r="H191" s="440">
        <f t="shared" si="55"/>
        <v>1385500</v>
      </c>
      <c r="I191" s="440">
        <f t="shared" si="56"/>
        <v>1385500</v>
      </c>
      <c r="J191" s="440">
        <f>J189+J190</f>
        <v>1385500</v>
      </c>
      <c r="K191" s="440">
        <f>K189+K190</f>
        <v>0</v>
      </c>
      <c r="L191" s="440">
        <f t="shared" si="57"/>
        <v>0</v>
      </c>
      <c r="M191" s="440">
        <f>M189+M190</f>
        <v>0</v>
      </c>
      <c r="N191" s="440">
        <f>N189+N190</f>
        <v>0</v>
      </c>
    </row>
    <row r="192" spans="1:14" s="391" customFormat="1" ht="15" hidden="1" customHeight="1">
      <c r="A192" s="873"/>
      <c r="B192" s="874"/>
      <c r="C192" s="873"/>
      <c r="D192" s="874"/>
      <c r="E192" s="484"/>
      <c r="F192" s="897" t="s">
        <v>856</v>
      </c>
      <c r="G192" s="491" t="s">
        <v>0</v>
      </c>
      <c r="H192" s="440">
        <f t="shared" si="55"/>
        <v>2089698</v>
      </c>
      <c r="I192" s="440">
        <f t="shared" si="56"/>
        <v>2089698</v>
      </c>
      <c r="J192" s="440">
        <v>2089698</v>
      </c>
      <c r="K192" s="440">
        <v>0</v>
      </c>
      <c r="L192" s="440">
        <f t="shared" si="57"/>
        <v>0</v>
      </c>
      <c r="M192" s="440">
        <v>0</v>
      </c>
      <c r="N192" s="440">
        <v>0</v>
      </c>
    </row>
    <row r="193" spans="1:14" s="391" customFormat="1" ht="15" hidden="1" customHeight="1">
      <c r="A193" s="873"/>
      <c r="B193" s="875"/>
      <c r="C193" s="873"/>
      <c r="D193" s="875"/>
      <c r="E193" s="484"/>
      <c r="F193" s="898"/>
      <c r="G193" s="491" t="s">
        <v>1</v>
      </c>
      <c r="H193" s="440">
        <f t="shared" si="55"/>
        <v>0</v>
      </c>
      <c r="I193" s="440">
        <f t="shared" si="56"/>
        <v>0</v>
      </c>
      <c r="J193" s="440">
        <v>0</v>
      </c>
      <c r="K193" s="440">
        <v>0</v>
      </c>
      <c r="L193" s="440">
        <f t="shared" si="57"/>
        <v>0</v>
      </c>
      <c r="M193" s="440">
        <v>0</v>
      </c>
      <c r="N193" s="440">
        <v>0</v>
      </c>
    </row>
    <row r="194" spans="1:14" s="391" customFormat="1" ht="15" hidden="1" customHeight="1">
      <c r="A194" s="886"/>
      <c r="B194" s="891"/>
      <c r="C194" s="886"/>
      <c r="D194" s="891"/>
      <c r="E194" s="484"/>
      <c r="F194" s="899"/>
      <c r="G194" s="491" t="s">
        <v>2</v>
      </c>
      <c r="H194" s="440">
        <f t="shared" si="55"/>
        <v>2089698</v>
      </c>
      <c r="I194" s="440">
        <f t="shared" si="56"/>
        <v>2089698</v>
      </c>
      <c r="J194" s="440">
        <f>J192+J193</f>
        <v>2089698</v>
      </c>
      <c r="K194" s="440">
        <f>K192+K193</f>
        <v>0</v>
      </c>
      <c r="L194" s="440">
        <f t="shared" si="57"/>
        <v>0</v>
      </c>
      <c r="M194" s="440">
        <f>M192+M193</f>
        <v>0</v>
      </c>
      <c r="N194" s="440">
        <f>N192+N193</f>
        <v>0</v>
      </c>
    </row>
    <row r="195" spans="1:14" s="391" customFormat="1" ht="15" hidden="1" customHeight="1">
      <c r="A195" s="881" t="s">
        <v>53</v>
      </c>
      <c r="B195" s="882"/>
      <c r="C195" s="881" t="s">
        <v>205</v>
      </c>
      <c r="D195" s="882"/>
      <c r="E195" s="485" t="s">
        <v>857</v>
      </c>
      <c r="F195" s="897" t="s">
        <v>858</v>
      </c>
      <c r="G195" s="491" t="s">
        <v>0</v>
      </c>
      <c r="H195" s="440">
        <f t="shared" si="55"/>
        <v>2254799</v>
      </c>
      <c r="I195" s="440">
        <f t="shared" si="56"/>
        <v>2254799</v>
      </c>
      <c r="J195" s="440">
        <v>0</v>
      </c>
      <c r="K195" s="440">
        <v>2254799</v>
      </c>
      <c r="L195" s="440">
        <f t="shared" si="57"/>
        <v>0</v>
      </c>
      <c r="M195" s="440">
        <v>0</v>
      </c>
      <c r="N195" s="440">
        <v>0</v>
      </c>
    </row>
    <row r="196" spans="1:14" s="391" customFormat="1" ht="15" hidden="1" customHeight="1">
      <c r="A196" s="873"/>
      <c r="B196" s="851"/>
      <c r="C196" s="873"/>
      <c r="D196" s="851"/>
      <c r="E196" s="484"/>
      <c r="F196" s="898"/>
      <c r="G196" s="491" t="s">
        <v>1</v>
      </c>
      <c r="H196" s="440">
        <f t="shared" si="55"/>
        <v>0</v>
      </c>
      <c r="I196" s="440">
        <f t="shared" si="56"/>
        <v>0</v>
      </c>
      <c r="J196" s="440">
        <v>0</v>
      </c>
      <c r="K196" s="440">
        <v>0</v>
      </c>
      <c r="L196" s="440">
        <f t="shared" si="57"/>
        <v>0</v>
      </c>
      <c r="M196" s="440">
        <v>0</v>
      </c>
      <c r="N196" s="440">
        <v>0</v>
      </c>
    </row>
    <row r="197" spans="1:14" s="391" customFormat="1" ht="15" hidden="1" customHeight="1">
      <c r="A197" s="873"/>
      <c r="B197" s="851"/>
      <c r="C197" s="873"/>
      <c r="D197" s="851"/>
      <c r="E197" s="486"/>
      <c r="F197" s="899"/>
      <c r="G197" s="491" t="s">
        <v>2</v>
      </c>
      <c r="H197" s="440">
        <f t="shared" si="55"/>
        <v>2254799</v>
      </c>
      <c r="I197" s="440">
        <f t="shared" si="56"/>
        <v>2254799</v>
      </c>
      <c r="J197" s="440">
        <f>J195+J196</f>
        <v>0</v>
      </c>
      <c r="K197" s="440">
        <f>K195+K196</f>
        <v>2254799</v>
      </c>
      <c r="L197" s="440">
        <f t="shared" si="57"/>
        <v>0</v>
      </c>
      <c r="M197" s="440">
        <f>M195+M196</f>
        <v>0</v>
      </c>
      <c r="N197" s="440">
        <f>N195+N196</f>
        <v>0</v>
      </c>
    </row>
    <row r="198" spans="1:14" s="391" customFormat="1" ht="15" hidden="1" customHeight="1">
      <c r="A198" s="873"/>
      <c r="B198" s="874"/>
      <c r="C198" s="873"/>
      <c r="D198" s="874"/>
      <c r="E198" s="485" t="s">
        <v>859</v>
      </c>
      <c r="F198" s="897" t="s">
        <v>860</v>
      </c>
      <c r="G198" s="491" t="s">
        <v>0</v>
      </c>
      <c r="H198" s="440">
        <f t="shared" si="55"/>
        <v>42500</v>
      </c>
      <c r="I198" s="440">
        <f t="shared" si="56"/>
        <v>42500</v>
      </c>
      <c r="J198" s="440">
        <v>0</v>
      </c>
      <c r="K198" s="440">
        <v>42500</v>
      </c>
      <c r="L198" s="440">
        <f t="shared" si="57"/>
        <v>0</v>
      </c>
      <c r="M198" s="440">
        <v>0</v>
      </c>
      <c r="N198" s="440">
        <v>0</v>
      </c>
    </row>
    <row r="199" spans="1:14" s="391" customFormat="1" ht="15" hidden="1" customHeight="1">
      <c r="A199" s="873"/>
      <c r="B199" s="851"/>
      <c r="C199" s="873"/>
      <c r="D199" s="851"/>
      <c r="E199" s="484"/>
      <c r="F199" s="898"/>
      <c r="G199" s="491" t="s">
        <v>1</v>
      </c>
      <c r="H199" s="440">
        <f t="shared" si="55"/>
        <v>0</v>
      </c>
      <c r="I199" s="440">
        <f t="shared" si="56"/>
        <v>0</v>
      </c>
      <c r="J199" s="440">
        <v>0</v>
      </c>
      <c r="K199" s="440">
        <v>0</v>
      </c>
      <c r="L199" s="440">
        <f t="shared" si="57"/>
        <v>0</v>
      </c>
      <c r="M199" s="440">
        <v>0</v>
      </c>
      <c r="N199" s="440">
        <v>0</v>
      </c>
    </row>
    <row r="200" spans="1:14" s="391" customFormat="1" ht="15" hidden="1" customHeight="1">
      <c r="A200" s="886"/>
      <c r="B200" s="885"/>
      <c r="C200" s="886"/>
      <c r="D200" s="885"/>
      <c r="E200" s="486"/>
      <c r="F200" s="899"/>
      <c r="G200" s="491" t="s">
        <v>2</v>
      </c>
      <c r="H200" s="440">
        <f t="shared" si="55"/>
        <v>42500</v>
      </c>
      <c r="I200" s="440">
        <f t="shared" si="56"/>
        <v>42500</v>
      </c>
      <c r="J200" s="440">
        <f>J198+J199</f>
        <v>0</v>
      </c>
      <c r="K200" s="440">
        <f>K198+K199</f>
        <v>42500</v>
      </c>
      <c r="L200" s="440">
        <f t="shared" si="57"/>
        <v>0</v>
      </c>
      <c r="M200" s="440">
        <f>M198+M199</f>
        <v>0</v>
      </c>
      <c r="N200" s="440">
        <f>N198+N199</f>
        <v>0</v>
      </c>
    </row>
    <row r="201" spans="1:14" s="461" customFormat="1" ht="14.85" hidden="1" customHeight="1">
      <c r="A201" s="894" t="s">
        <v>59</v>
      </c>
      <c r="B201" s="895"/>
      <c r="C201" s="894" t="s">
        <v>861</v>
      </c>
      <c r="D201" s="895"/>
      <c r="E201" s="493" t="s">
        <v>862</v>
      </c>
      <c r="F201" s="897" t="s">
        <v>863</v>
      </c>
      <c r="G201" s="491" t="s">
        <v>0</v>
      </c>
      <c r="H201" s="440">
        <f t="shared" si="55"/>
        <v>52074</v>
      </c>
      <c r="I201" s="440">
        <f t="shared" si="56"/>
        <v>52074</v>
      </c>
      <c r="J201" s="440">
        <v>52074</v>
      </c>
      <c r="K201" s="440">
        <v>0</v>
      </c>
      <c r="L201" s="440">
        <f t="shared" si="57"/>
        <v>0</v>
      </c>
      <c r="M201" s="440">
        <v>0</v>
      </c>
      <c r="N201" s="440">
        <v>0</v>
      </c>
    </row>
    <row r="202" spans="1:14" s="461" customFormat="1" ht="14.85" hidden="1" customHeight="1">
      <c r="A202" s="843"/>
      <c r="B202" s="851"/>
      <c r="C202" s="843"/>
      <c r="D202" s="851"/>
      <c r="E202" s="494"/>
      <c r="F202" s="898"/>
      <c r="G202" s="491" t="s">
        <v>1</v>
      </c>
      <c r="H202" s="440">
        <f t="shared" si="55"/>
        <v>0</v>
      </c>
      <c r="I202" s="440">
        <f t="shared" si="56"/>
        <v>0</v>
      </c>
      <c r="J202" s="440">
        <v>0</v>
      </c>
      <c r="K202" s="440">
        <v>0</v>
      </c>
      <c r="L202" s="440">
        <f t="shared" si="57"/>
        <v>0</v>
      </c>
      <c r="M202" s="440">
        <v>0</v>
      </c>
      <c r="N202" s="440">
        <v>0</v>
      </c>
    </row>
    <row r="203" spans="1:14" s="461" customFormat="1" ht="14.85" hidden="1" customHeight="1">
      <c r="A203" s="843"/>
      <c r="B203" s="851"/>
      <c r="C203" s="843"/>
      <c r="D203" s="851"/>
      <c r="E203" s="495"/>
      <c r="F203" s="899"/>
      <c r="G203" s="491" t="s">
        <v>2</v>
      </c>
      <c r="H203" s="440">
        <f t="shared" si="55"/>
        <v>52074</v>
      </c>
      <c r="I203" s="440">
        <f t="shared" si="56"/>
        <v>52074</v>
      </c>
      <c r="J203" s="440">
        <f>J201+J202</f>
        <v>52074</v>
      </c>
      <c r="K203" s="440">
        <f>K201+K202</f>
        <v>0</v>
      </c>
      <c r="L203" s="440">
        <f t="shared" si="57"/>
        <v>0</v>
      </c>
      <c r="M203" s="440">
        <f>M201+M202</f>
        <v>0</v>
      </c>
      <c r="N203" s="440">
        <f>N201+N202</f>
        <v>0</v>
      </c>
    </row>
    <row r="204" spans="1:14" s="461" customFormat="1" ht="14.85" hidden="1" customHeight="1">
      <c r="A204" s="843"/>
      <c r="B204" s="844"/>
      <c r="C204" s="843"/>
      <c r="D204" s="844"/>
      <c r="E204" s="493" t="s">
        <v>864</v>
      </c>
      <c r="F204" s="897" t="s">
        <v>865</v>
      </c>
      <c r="G204" s="491" t="s">
        <v>0</v>
      </c>
      <c r="H204" s="440">
        <f t="shared" si="55"/>
        <v>70710</v>
      </c>
      <c r="I204" s="440">
        <f t="shared" si="56"/>
        <v>70710</v>
      </c>
      <c r="J204" s="440">
        <v>0</v>
      </c>
      <c r="K204" s="440">
        <v>70710</v>
      </c>
      <c r="L204" s="440">
        <f t="shared" si="57"/>
        <v>0</v>
      </c>
      <c r="M204" s="440">
        <v>0</v>
      </c>
      <c r="N204" s="440">
        <v>0</v>
      </c>
    </row>
    <row r="205" spans="1:14" s="461" customFormat="1" ht="14.85" hidden="1" customHeight="1">
      <c r="A205" s="843"/>
      <c r="B205" s="851"/>
      <c r="C205" s="843"/>
      <c r="D205" s="851"/>
      <c r="E205" s="494"/>
      <c r="F205" s="898"/>
      <c r="G205" s="491" t="s">
        <v>1</v>
      </c>
      <c r="H205" s="440">
        <f t="shared" si="55"/>
        <v>0</v>
      </c>
      <c r="I205" s="440">
        <f t="shared" si="56"/>
        <v>0</v>
      </c>
      <c r="J205" s="440">
        <v>0</v>
      </c>
      <c r="K205" s="440">
        <v>0</v>
      </c>
      <c r="L205" s="440">
        <f t="shared" si="57"/>
        <v>0</v>
      </c>
      <c r="M205" s="440">
        <v>0</v>
      </c>
      <c r="N205" s="440">
        <v>0</v>
      </c>
    </row>
    <row r="206" spans="1:14" s="461" customFormat="1" ht="14.85" hidden="1" customHeight="1">
      <c r="A206" s="843"/>
      <c r="B206" s="851"/>
      <c r="C206" s="843"/>
      <c r="D206" s="851"/>
      <c r="E206" s="495"/>
      <c r="F206" s="899"/>
      <c r="G206" s="491" t="s">
        <v>2</v>
      </c>
      <c r="H206" s="440">
        <f t="shared" si="55"/>
        <v>70710</v>
      </c>
      <c r="I206" s="440">
        <f t="shared" si="56"/>
        <v>70710</v>
      </c>
      <c r="J206" s="440">
        <f>J204+J205</f>
        <v>0</v>
      </c>
      <c r="K206" s="440">
        <f>K204+K205</f>
        <v>70710</v>
      </c>
      <c r="L206" s="440">
        <f t="shared" si="57"/>
        <v>0</v>
      </c>
      <c r="M206" s="440">
        <f>M204+M205</f>
        <v>0</v>
      </c>
      <c r="N206" s="440">
        <f>N204+N205</f>
        <v>0</v>
      </c>
    </row>
    <row r="207" spans="1:14" s="461" customFormat="1" ht="14.85" hidden="1" customHeight="1">
      <c r="A207" s="843"/>
      <c r="B207" s="844"/>
      <c r="C207" s="843"/>
      <c r="D207" s="844"/>
      <c r="E207" s="493" t="s">
        <v>866</v>
      </c>
      <c r="F207" s="897" t="s">
        <v>673</v>
      </c>
      <c r="G207" s="491" t="s">
        <v>0</v>
      </c>
      <c r="H207" s="440">
        <f t="shared" si="55"/>
        <v>2969120</v>
      </c>
      <c r="I207" s="440">
        <f t="shared" si="56"/>
        <v>2969120</v>
      </c>
      <c r="J207" s="440">
        <v>0</v>
      </c>
      <c r="K207" s="440">
        <v>2969120</v>
      </c>
      <c r="L207" s="440">
        <f t="shared" si="57"/>
        <v>0</v>
      </c>
      <c r="M207" s="440">
        <v>0</v>
      </c>
      <c r="N207" s="440">
        <v>0</v>
      </c>
    </row>
    <row r="208" spans="1:14" s="461" customFormat="1" ht="14.85" hidden="1" customHeight="1">
      <c r="A208" s="843"/>
      <c r="B208" s="907"/>
      <c r="C208" s="843"/>
      <c r="D208" s="907"/>
      <c r="E208" s="494"/>
      <c r="F208" s="898"/>
      <c r="G208" s="491" t="s">
        <v>1</v>
      </c>
      <c r="H208" s="440">
        <f t="shared" si="55"/>
        <v>0</v>
      </c>
      <c r="I208" s="440">
        <f t="shared" si="56"/>
        <v>0</v>
      </c>
      <c r="J208" s="440">
        <v>0</v>
      </c>
      <c r="K208" s="440">
        <v>0</v>
      </c>
      <c r="L208" s="440">
        <f t="shared" si="57"/>
        <v>0</v>
      </c>
      <c r="M208" s="440">
        <v>0</v>
      </c>
      <c r="N208" s="440">
        <v>0</v>
      </c>
    </row>
    <row r="209" spans="1:14" s="461" customFormat="1" ht="14.85" hidden="1" customHeight="1">
      <c r="A209" s="843"/>
      <c r="B209" s="907"/>
      <c r="C209" s="843"/>
      <c r="D209" s="907"/>
      <c r="E209" s="494"/>
      <c r="F209" s="899"/>
      <c r="G209" s="491" t="s">
        <v>2</v>
      </c>
      <c r="H209" s="440">
        <f t="shared" si="55"/>
        <v>2969120</v>
      </c>
      <c r="I209" s="440">
        <f t="shared" si="56"/>
        <v>2969120</v>
      </c>
      <c r="J209" s="440">
        <f>J207+J208</f>
        <v>0</v>
      </c>
      <c r="K209" s="440">
        <f>K207+K208</f>
        <v>2969120</v>
      </c>
      <c r="L209" s="440">
        <f t="shared" si="57"/>
        <v>0</v>
      </c>
      <c r="M209" s="440">
        <f>M207+M208</f>
        <v>0</v>
      </c>
      <c r="N209" s="440">
        <f>N207+N208</f>
        <v>0</v>
      </c>
    </row>
    <row r="210" spans="1:14" s="461" customFormat="1" ht="14.85" hidden="1" customHeight="1">
      <c r="A210" s="843"/>
      <c r="B210" s="844"/>
      <c r="C210" s="894" t="s">
        <v>244</v>
      </c>
      <c r="D210" s="895"/>
      <c r="E210" s="493" t="s">
        <v>862</v>
      </c>
      <c r="F210" s="897" t="s">
        <v>863</v>
      </c>
      <c r="G210" s="491" t="s">
        <v>0</v>
      </c>
      <c r="H210" s="440">
        <f t="shared" si="55"/>
        <v>61266</v>
      </c>
      <c r="I210" s="440">
        <f t="shared" si="56"/>
        <v>61266</v>
      </c>
      <c r="J210" s="440">
        <v>61266</v>
      </c>
      <c r="K210" s="440">
        <v>0</v>
      </c>
      <c r="L210" s="440">
        <f t="shared" si="57"/>
        <v>0</v>
      </c>
      <c r="M210" s="440">
        <v>0</v>
      </c>
      <c r="N210" s="440">
        <v>0</v>
      </c>
    </row>
    <row r="211" spans="1:14" s="461" customFormat="1" ht="14.85" hidden="1" customHeight="1">
      <c r="A211" s="843"/>
      <c r="B211" s="907"/>
      <c r="C211" s="843"/>
      <c r="D211" s="907"/>
      <c r="E211" s="494"/>
      <c r="F211" s="898"/>
      <c r="G211" s="491" t="s">
        <v>1</v>
      </c>
      <c r="H211" s="440">
        <f t="shared" si="55"/>
        <v>0</v>
      </c>
      <c r="I211" s="440">
        <f t="shared" si="56"/>
        <v>0</v>
      </c>
      <c r="J211" s="440">
        <v>0</v>
      </c>
      <c r="K211" s="440">
        <v>0</v>
      </c>
      <c r="L211" s="440">
        <f t="shared" si="57"/>
        <v>0</v>
      </c>
      <c r="M211" s="440">
        <v>0</v>
      </c>
      <c r="N211" s="440">
        <v>0</v>
      </c>
    </row>
    <row r="212" spans="1:14" s="461" customFormat="1" ht="14.85" hidden="1" customHeight="1">
      <c r="A212" s="843"/>
      <c r="B212" s="907"/>
      <c r="C212" s="843"/>
      <c r="D212" s="907"/>
      <c r="E212" s="494"/>
      <c r="F212" s="899"/>
      <c r="G212" s="491" t="s">
        <v>2</v>
      </c>
      <c r="H212" s="440">
        <f t="shared" si="55"/>
        <v>61266</v>
      </c>
      <c r="I212" s="440">
        <f t="shared" si="56"/>
        <v>61266</v>
      </c>
      <c r="J212" s="440">
        <f>J210+J211</f>
        <v>61266</v>
      </c>
      <c r="K212" s="440">
        <f>K210+K211</f>
        <v>0</v>
      </c>
      <c r="L212" s="440">
        <f t="shared" si="57"/>
        <v>0</v>
      </c>
      <c r="M212" s="440">
        <f>M210+M211</f>
        <v>0</v>
      </c>
      <c r="N212" s="440">
        <f>N210+N211</f>
        <v>0</v>
      </c>
    </row>
    <row r="213" spans="1:14" s="461" customFormat="1" ht="14.85" hidden="1" customHeight="1">
      <c r="A213" s="843"/>
      <c r="B213" s="844"/>
      <c r="C213" s="843"/>
      <c r="D213" s="844"/>
      <c r="E213" s="494"/>
      <c r="F213" s="897" t="s">
        <v>867</v>
      </c>
      <c r="G213" s="491" t="s">
        <v>0</v>
      </c>
      <c r="H213" s="440">
        <f t="shared" si="55"/>
        <v>224240</v>
      </c>
      <c r="I213" s="440">
        <f t="shared" si="56"/>
        <v>224240</v>
      </c>
      <c r="J213" s="440">
        <v>224240</v>
      </c>
      <c r="K213" s="440">
        <v>0</v>
      </c>
      <c r="L213" s="440">
        <f t="shared" si="57"/>
        <v>0</v>
      </c>
      <c r="M213" s="440">
        <v>0</v>
      </c>
      <c r="N213" s="440">
        <v>0</v>
      </c>
    </row>
    <row r="214" spans="1:14" s="461" customFormat="1" ht="14.85" hidden="1" customHeight="1">
      <c r="A214" s="843"/>
      <c r="B214" s="907"/>
      <c r="C214" s="843"/>
      <c r="D214" s="907"/>
      <c r="E214" s="494"/>
      <c r="F214" s="898"/>
      <c r="G214" s="491" t="s">
        <v>1</v>
      </c>
      <c r="H214" s="440">
        <f t="shared" si="55"/>
        <v>0</v>
      </c>
      <c r="I214" s="440">
        <f t="shared" si="56"/>
        <v>0</v>
      </c>
      <c r="J214" s="440">
        <v>0</v>
      </c>
      <c r="K214" s="440">
        <v>0</v>
      </c>
      <c r="L214" s="440">
        <f t="shared" si="57"/>
        <v>0</v>
      </c>
      <c r="M214" s="440">
        <v>0</v>
      </c>
      <c r="N214" s="440">
        <v>0</v>
      </c>
    </row>
    <row r="215" spans="1:14" s="461" customFormat="1" ht="14.85" hidden="1" customHeight="1">
      <c r="A215" s="843"/>
      <c r="B215" s="907"/>
      <c r="C215" s="843"/>
      <c r="D215" s="907"/>
      <c r="E215" s="495"/>
      <c r="F215" s="899"/>
      <c r="G215" s="491" t="s">
        <v>2</v>
      </c>
      <c r="H215" s="440">
        <f t="shared" si="55"/>
        <v>224240</v>
      </c>
      <c r="I215" s="440">
        <f t="shared" si="56"/>
        <v>224240</v>
      </c>
      <c r="J215" s="440">
        <f>J213+J214</f>
        <v>224240</v>
      </c>
      <c r="K215" s="440">
        <f>K213+K214</f>
        <v>0</v>
      </c>
      <c r="L215" s="440">
        <f t="shared" si="57"/>
        <v>0</v>
      </c>
      <c r="M215" s="440">
        <f>M213+M214</f>
        <v>0</v>
      </c>
      <c r="N215" s="440">
        <f>N213+N214</f>
        <v>0</v>
      </c>
    </row>
    <row r="216" spans="1:14" s="461" customFormat="1" ht="15" hidden="1" customHeight="1">
      <c r="A216" s="843"/>
      <c r="B216" s="844"/>
      <c r="C216" s="843"/>
      <c r="D216" s="844"/>
      <c r="E216" s="493" t="s">
        <v>864</v>
      </c>
      <c r="F216" s="897" t="s">
        <v>865</v>
      </c>
      <c r="G216" s="491" t="s">
        <v>0</v>
      </c>
      <c r="H216" s="440">
        <f t="shared" si="55"/>
        <v>358053</v>
      </c>
      <c r="I216" s="440">
        <f t="shared" si="56"/>
        <v>358053</v>
      </c>
      <c r="J216" s="440">
        <v>159804</v>
      </c>
      <c r="K216" s="440">
        <v>198249</v>
      </c>
      <c r="L216" s="440">
        <f t="shared" si="57"/>
        <v>0</v>
      </c>
      <c r="M216" s="440">
        <v>0</v>
      </c>
      <c r="N216" s="440">
        <v>0</v>
      </c>
    </row>
    <row r="217" spans="1:14" s="461" customFormat="1" ht="15" hidden="1" customHeight="1">
      <c r="A217" s="843"/>
      <c r="B217" s="907"/>
      <c r="C217" s="843"/>
      <c r="D217" s="907"/>
      <c r="E217" s="494"/>
      <c r="F217" s="898"/>
      <c r="G217" s="491" t="s">
        <v>1</v>
      </c>
      <c r="H217" s="440">
        <f t="shared" si="55"/>
        <v>0</v>
      </c>
      <c r="I217" s="440">
        <f t="shared" si="56"/>
        <v>0</v>
      </c>
      <c r="J217" s="440">
        <v>0</v>
      </c>
      <c r="K217" s="440">
        <v>0</v>
      </c>
      <c r="L217" s="440">
        <f t="shared" si="57"/>
        <v>0</v>
      </c>
      <c r="M217" s="440">
        <v>0</v>
      </c>
      <c r="N217" s="440">
        <v>0</v>
      </c>
    </row>
    <row r="218" spans="1:14" s="461" customFormat="1" ht="15" hidden="1" customHeight="1">
      <c r="A218" s="843"/>
      <c r="B218" s="907"/>
      <c r="C218" s="843"/>
      <c r="D218" s="907"/>
      <c r="E218" s="494"/>
      <c r="F218" s="899"/>
      <c r="G218" s="491" t="s">
        <v>2</v>
      </c>
      <c r="H218" s="440">
        <f t="shared" si="55"/>
        <v>358053</v>
      </c>
      <c r="I218" s="440">
        <f t="shared" si="56"/>
        <v>358053</v>
      </c>
      <c r="J218" s="440">
        <f>J216+J217</f>
        <v>159804</v>
      </c>
      <c r="K218" s="440">
        <f>K216+K217</f>
        <v>198249</v>
      </c>
      <c r="L218" s="440">
        <f t="shared" si="57"/>
        <v>0</v>
      </c>
      <c r="M218" s="440">
        <f>M216+M217</f>
        <v>0</v>
      </c>
      <c r="N218" s="440">
        <f>N216+N217</f>
        <v>0</v>
      </c>
    </row>
    <row r="219" spans="1:14" s="461" customFormat="1" ht="15" hidden="1" customHeight="1">
      <c r="A219" s="843"/>
      <c r="B219" s="844"/>
      <c r="C219" s="843"/>
      <c r="D219" s="844"/>
      <c r="E219" s="494"/>
      <c r="F219" s="897" t="s">
        <v>868</v>
      </c>
      <c r="G219" s="491" t="s">
        <v>0</v>
      </c>
      <c r="H219" s="440">
        <f t="shared" si="55"/>
        <v>184602</v>
      </c>
      <c r="I219" s="440">
        <f t="shared" si="56"/>
        <v>184602</v>
      </c>
      <c r="J219" s="440">
        <v>106196</v>
      </c>
      <c r="K219" s="440">
        <v>78406</v>
      </c>
      <c r="L219" s="440">
        <f t="shared" si="57"/>
        <v>0</v>
      </c>
      <c r="M219" s="440">
        <v>0</v>
      </c>
      <c r="N219" s="440">
        <v>0</v>
      </c>
    </row>
    <row r="220" spans="1:14" s="461" customFormat="1" ht="15" hidden="1" customHeight="1">
      <c r="A220" s="843"/>
      <c r="B220" s="907"/>
      <c r="C220" s="843"/>
      <c r="D220" s="907"/>
      <c r="E220" s="494"/>
      <c r="F220" s="898"/>
      <c r="G220" s="491" t="s">
        <v>1</v>
      </c>
      <c r="H220" s="440">
        <f t="shared" si="55"/>
        <v>0</v>
      </c>
      <c r="I220" s="440">
        <f t="shared" si="56"/>
        <v>0</v>
      </c>
      <c r="J220" s="440">
        <v>0</v>
      </c>
      <c r="K220" s="440">
        <v>0</v>
      </c>
      <c r="L220" s="440">
        <f t="shared" si="57"/>
        <v>0</v>
      </c>
      <c r="M220" s="440">
        <v>0</v>
      </c>
      <c r="N220" s="440">
        <v>0</v>
      </c>
    </row>
    <row r="221" spans="1:14" s="461" customFormat="1" ht="15" hidden="1" customHeight="1">
      <c r="A221" s="884"/>
      <c r="B221" s="908"/>
      <c r="C221" s="884"/>
      <c r="D221" s="908"/>
      <c r="E221" s="495"/>
      <c r="F221" s="899"/>
      <c r="G221" s="491" t="s">
        <v>2</v>
      </c>
      <c r="H221" s="440">
        <f t="shared" si="55"/>
        <v>184602</v>
      </c>
      <c r="I221" s="440">
        <f t="shared" si="56"/>
        <v>184602</v>
      </c>
      <c r="J221" s="440">
        <f>J219+J220</f>
        <v>106196</v>
      </c>
      <c r="K221" s="440">
        <f>K219+K220</f>
        <v>78406</v>
      </c>
      <c r="L221" s="440">
        <f t="shared" si="57"/>
        <v>0</v>
      </c>
      <c r="M221" s="440">
        <f>M219+M220</f>
        <v>0</v>
      </c>
      <c r="N221" s="440">
        <f>N219+N220</f>
        <v>0</v>
      </c>
    </row>
    <row r="222" spans="1:14" s="461" customFormat="1" ht="15" hidden="1" customHeight="1">
      <c r="A222" s="894" t="s">
        <v>61</v>
      </c>
      <c r="B222" s="895"/>
      <c r="C222" s="894" t="s">
        <v>828</v>
      </c>
      <c r="D222" s="895"/>
      <c r="E222" s="493" t="s">
        <v>864</v>
      </c>
      <c r="F222" s="897" t="s">
        <v>865</v>
      </c>
      <c r="G222" s="491" t="s">
        <v>0</v>
      </c>
      <c r="H222" s="440">
        <f t="shared" si="55"/>
        <v>75871</v>
      </c>
      <c r="I222" s="440">
        <f t="shared" si="56"/>
        <v>50871</v>
      </c>
      <c r="J222" s="440">
        <v>0</v>
      </c>
      <c r="K222" s="440">
        <f>25871+25000</f>
        <v>50871</v>
      </c>
      <c r="L222" s="440">
        <f t="shared" si="57"/>
        <v>25000</v>
      </c>
      <c r="M222" s="440">
        <v>0</v>
      </c>
      <c r="N222" s="440">
        <v>25000</v>
      </c>
    </row>
    <row r="223" spans="1:14" s="461" customFormat="1" ht="15" hidden="1" customHeight="1">
      <c r="A223" s="843"/>
      <c r="B223" s="907"/>
      <c r="C223" s="843"/>
      <c r="D223" s="907"/>
      <c r="E223" s="494"/>
      <c r="F223" s="898"/>
      <c r="G223" s="491" t="s">
        <v>1</v>
      </c>
      <c r="H223" s="440">
        <f t="shared" si="55"/>
        <v>0</v>
      </c>
      <c r="I223" s="440">
        <f t="shared" si="56"/>
        <v>0</v>
      </c>
      <c r="J223" s="440">
        <v>0</v>
      </c>
      <c r="K223" s="440">
        <v>0</v>
      </c>
      <c r="L223" s="440">
        <f t="shared" si="57"/>
        <v>0</v>
      </c>
      <c r="M223" s="440">
        <v>0</v>
      </c>
      <c r="N223" s="440">
        <v>0</v>
      </c>
    </row>
    <row r="224" spans="1:14" s="461" customFormat="1" ht="15" hidden="1" customHeight="1">
      <c r="A224" s="884"/>
      <c r="B224" s="908"/>
      <c r="C224" s="884"/>
      <c r="D224" s="908"/>
      <c r="E224" s="495"/>
      <c r="F224" s="899"/>
      <c r="G224" s="491" t="s">
        <v>2</v>
      </c>
      <c r="H224" s="440">
        <f t="shared" si="55"/>
        <v>75871</v>
      </c>
      <c r="I224" s="440">
        <f t="shared" si="56"/>
        <v>50871</v>
      </c>
      <c r="J224" s="440">
        <f>J222+J223</f>
        <v>0</v>
      </c>
      <c r="K224" s="440">
        <f>K222+K223</f>
        <v>50871</v>
      </c>
      <c r="L224" s="440">
        <f t="shared" si="57"/>
        <v>25000</v>
      </c>
      <c r="M224" s="440">
        <f>M222+M223</f>
        <v>0</v>
      </c>
      <c r="N224" s="440">
        <f>N222+N223</f>
        <v>25000</v>
      </c>
    </row>
    <row r="225" spans="1:14" s="461" customFormat="1" ht="15.2" customHeight="1">
      <c r="A225" s="894" t="s">
        <v>25</v>
      </c>
      <c r="B225" s="895"/>
      <c r="C225" s="894" t="s">
        <v>833</v>
      </c>
      <c r="D225" s="895"/>
      <c r="E225" s="493" t="s">
        <v>864</v>
      </c>
      <c r="F225" s="897" t="s">
        <v>865</v>
      </c>
      <c r="G225" s="491" t="s">
        <v>0</v>
      </c>
      <c r="H225" s="440">
        <f t="shared" si="55"/>
        <v>1204851</v>
      </c>
      <c r="I225" s="440">
        <f t="shared" si="56"/>
        <v>0</v>
      </c>
      <c r="J225" s="440">
        <v>0</v>
      </c>
      <c r="K225" s="440">
        <v>0</v>
      </c>
      <c r="L225" s="440">
        <f t="shared" si="57"/>
        <v>1204851</v>
      </c>
      <c r="M225" s="440">
        <v>0</v>
      </c>
      <c r="N225" s="440">
        <v>1204851</v>
      </c>
    </row>
    <row r="226" spans="1:14" s="461" customFormat="1" ht="15.2" customHeight="1">
      <c r="A226" s="843"/>
      <c r="B226" s="907"/>
      <c r="C226" s="843"/>
      <c r="D226" s="907"/>
      <c r="E226" s="494"/>
      <c r="F226" s="898"/>
      <c r="G226" s="491" t="s">
        <v>1</v>
      </c>
      <c r="H226" s="440">
        <f t="shared" si="55"/>
        <v>644029</v>
      </c>
      <c r="I226" s="440">
        <f t="shared" si="56"/>
        <v>0</v>
      </c>
      <c r="J226" s="440">
        <v>0</v>
      </c>
      <c r="K226" s="440">
        <v>0</v>
      </c>
      <c r="L226" s="440">
        <f t="shared" si="57"/>
        <v>644029</v>
      </c>
      <c r="M226" s="440">
        <v>0</v>
      </c>
      <c r="N226" s="440">
        <v>644029</v>
      </c>
    </row>
    <row r="227" spans="1:14" s="461" customFormat="1" ht="15.2" customHeight="1">
      <c r="A227" s="843"/>
      <c r="B227" s="907"/>
      <c r="C227" s="884"/>
      <c r="D227" s="908"/>
      <c r="E227" s="495"/>
      <c r="F227" s="899"/>
      <c r="G227" s="491" t="s">
        <v>2</v>
      </c>
      <c r="H227" s="440">
        <f t="shared" si="55"/>
        <v>1848880</v>
      </c>
      <c r="I227" s="440">
        <f t="shared" si="56"/>
        <v>0</v>
      </c>
      <c r="J227" s="440">
        <f>J225+J226</f>
        <v>0</v>
      </c>
      <c r="K227" s="440">
        <f>K225+K226</f>
        <v>0</v>
      </c>
      <c r="L227" s="440">
        <f t="shared" si="57"/>
        <v>1848880</v>
      </c>
      <c r="M227" s="440">
        <f>M225+M226</f>
        <v>0</v>
      </c>
      <c r="N227" s="440">
        <f>N225+N226</f>
        <v>1848880</v>
      </c>
    </row>
    <row r="228" spans="1:14" s="461" customFormat="1" ht="15.2" hidden="1" customHeight="1">
      <c r="A228" s="843"/>
      <c r="B228" s="844"/>
      <c r="C228" s="894" t="s">
        <v>836</v>
      </c>
      <c r="D228" s="895"/>
      <c r="E228" s="493" t="s">
        <v>862</v>
      </c>
      <c r="F228" s="897" t="s">
        <v>863</v>
      </c>
      <c r="G228" s="491" t="s">
        <v>0</v>
      </c>
      <c r="H228" s="440">
        <f t="shared" si="55"/>
        <v>141146</v>
      </c>
      <c r="I228" s="440">
        <f t="shared" si="56"/>
        <v>97029</v>
      </c>
      <c r="J228" s="440">
        <v>97029</v>
      </c>
      <c r="K228" s="440">
        <v>0</v>
      </c>
      <c r="L228" s="440">
        <f t="shared" si="57"/>
        <v>44117</v>
      </c>
      <c r="M228" s="440">
        <v>44117</v>
      </c>
      <c r="N228" s="440">
        <v>0</v>
      </c>
    </row>
    <row r="229" spans="1:14" s="461" customFormat="1" ht="15.2" hidden="1" customHeight="1">
      <c r="A229" s="843"/>
      <c r="B229" s="907"/>
      <c r="C229" s="843"/>
      <c r="D229" s="907"/>
      <c r="E229" s="494"/>
      <c r="F229" s="898"/>
      <c r="G229" s="491" t="s">
        <v>1</v>
      </c>
      <c r="H229" s="440">
        <f t="shared" si="55"/>
        <v>0</v>
      </c>
      <c r="I229" s="440">
        <f t="shared" si="56"/>
        <v>0</v>
      </c>
      <c r="J229" s="440">
        <v>0</v>
      </c>
      <c r="K229" s="440">
        <v>0</v>
      </c>
      <c r="L229" s="440">
        <f t="shared" si="57"/>
        <v>0</v>
      </c>
      <c r="M229" s="440">
        <v>0</v>
      </c>
      <c r="N229" s="440">
        <v>0</v>
      </c>
    </row>
    <row r="230" spans="1:14" s="461" customFormat="1" ht="15.2" hidden="1" customHeight="1">
      <c r="A230" s="843"/>
      <c r="B230" s="907"/>
      <c r="C230" s="843"/>
      <c r="D230" s="907"/>
      <c r="E230" s="495"/>
      <c r="F230" s="899"/>
      <c r="G230" s="491" t="s">
        <v>2</v>
      </c>
      <c r="H230" s="440">
        <f t="shared" si="55"/>
        <v>141146</v>
      </c>
      <c r="I230" s="440">
        <f t="shared" si="56"/>
        <v>97029</v>
      </c>
      <c r="J230" s="440">
        <f>J228+J229</f>
        <v>97029</v>
      </c>
      <c r="K230" s="440">
        <f>K228+K229</f>
        <v>0</v>
      </c>
      <c r="L230" s="440">
        <f t="shared" si="57"/>
        <v>44117</v>
      </c>
      <c r="M230" s="440">
        <f>M228+M229</f>
        <v>44117</v>
      </c>
      <c r="N230" s="440">
        <f>N228+N229</f>
        <v>0</v>
      </c>
    </row>
    <row r="231" spans="1:14" s="461" customFormat="1" ht="15.2" hidden="1" customHeight="1">
      <c r="A231" s="843"/>
      <c r="B231" s="844"/>
      <c r="C231" s="843"/>
      <c r="D231" s="844"/>
      <c r="E231" s="493" t="s">
        <v>864</v>
      </c>
      <c r="F231" s="897" t="s">
        <v>865</v>
      </c>
      <c r="G231" s="491" t="s">
        <v>0</v>
      </c>
      <c r="H231" s="440">
        <f t="shared" si="55"/>
        <v>106967</v>
      </c>
      <c r="I231" s="440">
        <f t="shared" si="56"/>
        <v>106967</v>
      </c>
      <c r="J231" s="440">
        <v>0</v>
      </c>
      <c r="K231" s="440">
        <v>106967</v>
      </c>
      <c r="L231" s="440">
        <f t="shared" si="57"/>
        <v>0</v>
      </c>
      <c r="M231" s="440">
        <v>0</v>
      </c>
      <c r="N231" s="440">
        <v>0</v>
      </c>
    </row>
    <row r="232" spans="1:14" s="461" customFormat="1" ht="15.2" hidden="1" customHeight="1">
      <c r="A232" s="843"/>
      <c r="B232" s="907"/>
      <c r="C232" s="843"/>
      <c r="D232" s="907"/>
      <c r="E232" s="494"/>
      <c r="F232" s="898"/>
      <c r="G232" s="491" t="s">
        <v>1</v>
      </c>
      <c r="H232" s="440">
        <f t="shared" si="55"/>
        <v>0</v>
      </c>
      <c r="I232" s="440">
        <f t="shared" si="56"/>
        <v>0</v>
      </c>
      <c r="J232" s="440">
        <v>0</v>
      </c>
      <c r="K232" s="440">
        <v>0</v>
      </c>
      <c r="L232" s="440">
        <f t="shared" si="57"/>
        <v>0</v>
      </c>
      <c r="M232" s="440">
        <v>0</v>
      </c>
      <c r="N232" s="440">
        <v>0</v>
      </c>
    </row>
    <row r="233" spans="1:14" s="461" customFormat="1" ht="15.2" hidden="1" customHeight="1">
      <c r="A233" s="843"/>
      <c r="B233" s="907"/>
      <c r="C233" s="843"/>
      <c r="D233" s="907"/>
      <c r="E233" s="495"/>
      <c r="F233" s="899"/>
      <c r="G233" s="491" t="s">
        <v>2</v>
      </c>
      <c r="H233" s="440">
        <f t="shared" si="55"/>
        <v>106967</v>
      </c>
      <c r="I233" s="440">
        <f t="shared" si="56"/>
        <v>106967</v>
      </c>
      <c r="J233" s="440">
        <f>J231+J232</f>
        <v>0</v>
      </c>
      <c r="K233" s="440">
        <f>K231+K232</f>
        <v>106967</v>
      </c>
      <c r="L233" s="440">
        <f t="shared" si="57"/>
        <v>0</v>
      </c>
      <c r="M233" s="440">
        <f>M231+M232</f>
        <v>0</v>
      </c>
      <c r="N233" s="440">
        <f>N231+N232</f>
        <v>0</v>
      </c>
    </row>
    <row r="234" spans="1:14" s="461" customFormat="1" ht="15.2" hidden="1" customHeight="1">
      <c r="A234" s="843"/>
      <c r="B234" s="844"/>
      <c r="C234" s="843"/>
      <c r="D234" s="844"/>
      <c r="E234" s="493" t="s">
        <v>869</v>
      </c>
      <c r="F234" s="897" t="s">
        <v>657</v>
      </c>
      <c r="G234" s="491" t="s">
        <v>0</v>
      </c>
      <c r="H234" s="440">
        <f t="shared" si="55"/>
        <v>7430824</v>
      </c>
      <c r="I234" s="440">
        <f t="shared" si="56"/>
        <v>4312341</v>
      </c>
      <c r="J234" s="440">
        <v>0</v>
      </c>
      <c r="K234" s="440">
        <v>4312341</v>
      </c>
      <c r="L234" s="440">
        <f t="shared" si="57"/>
        <v>3118483</v>
      </c>
      <c r="M234" s="440">
        <v>0</v>
      </c>
      <c r="N234" s="440">
        <v>3118483</v>
      </c>
    </row>
    <row r="235" spans="1:14" s="461" customFormat="1" ht="15.2" hidden="1" customHeight="1">
      <c r="A235" s="843"/>
      <c r="B235" s="907"/>
      <c r="C235" s="843"/>
      <c r="D235" s="907"/>
      <c r="E235" s="494"/>
      <c r="F235" s="898"/>
      <c r="G235" s="491" t="s">
        <v>1</v>
      </c>
      <c r="H235" s="440">
        <f t="shared" si="55"/>
        <v>0</v>
      </c>
      <c r="I235" s="440">
        <f t="shared" si="56"/>
        <v>0</v>
      </c>
      <c r="J235" s="440">
        <v>0</v>
      </c>
      <c r="K235" s="440">
        <v>0</v>
      </c>
      <c r="L235" s="440">
        <f t="shared" si="57"/>
        <v>0</v>
      </c>
      <c r="M235" s="440">
        <v>0</v>
      </c>
      <c r="N235" s="440">
        <v>0</v>
      </c>
    </row>
    <row r="236" spans="1:14" s="461" customFormat="1" ht="15.2" hidden="1" customHeight="1">
      <c r="A236" s="843"/>
      <c r="B236" s="907"/>
      <c r="C236" s="843"/>
      <c r="D236" s="907"/>
      <c r="E236" s="494"/>
      <c r="F236" s="899"/>
      <c r="G236" s="491" t="s">
        <v>2</v>
      </c>
      <c r="H236" s="440">
        <f t="shared" si="55"/>
        <v>7430824</v>
      </c>
      <c r="I236" s="440">
        <f t="shared" si="56"/>
        <v>4312341</v>
      </c>
      <c r="J236" s="440">
        <f>J234+J235</f>
        <v>0</v>
      </c>
      <c r="K236" s="440">
        <f>K234+K235</f>
        <v>4312341</v>
      </c>
      <c r="L236" s="440">
        <f t="shared" si="57"/>
        <v>3118483</v>
      </c>
      <c r="M236" s="440">
        <f>M234+M235</f>
        <v>0</v>
      </c>
      <c r="N236" s="440">
        <f>N234+N235</f>
        <v>3118483</v>
      </c>
    </row>
    <row r="237" spans="1:14" s="461" customFormat="1" ht="15.2" hidden="1" customHeight="1">
      <c r="A237" s="843"/>
      <c r="B237" s="844"/>
      <c r="C237" s="843"/>
      <c r="D237" s="844"/>
      <c r="E237" s="494"/>
      <c r="F237" s="897" t="s">
        <v>870</v>
      </c>
      <c r="G237" s="491" t="s">
        <v>0</v>
      </c>
      <c r="H237" s="440">
        <f t="shared" si="55"/>
        <v>746150</v>
      </c>
      <c r="I237" s="440">
        <f t="shared" si="56"/>
        <v>0</v>
      </c>
      <c r="J237" s="440">
        <v>0</v>
      </c>
      <c r="K237" s="440">
        <v>0</v>
      </c>
      <c r="L237" s="440">
        <f t="shared" si="57"/>
        <v>746150</v>
      </c>
      <c r="M237" s="440">
        <v>0</v>
      </c>
      <c r="N237" s="440">
        <v>746150</v>
      </c>
    </row>
    <row r="238" spans="1:14" s="461" customFormat="1" ht="15.2" hidden="1" customHeight="1">
      <c r="A238" s="843"/>
      <c r="B238" s="907"/>
      <c r="C238" s="843"/>
      <c r="D238" s="907"/>
      <c r="E238" s="494"/>
      <c r="F238" s="898"/>
      <c r="G238" s="491" t="s">
        <v>1</v>
      </c>
      <c r="H238" s="440">
        <f t="shared" si="55"/>
        <v>0</v>
      </c>
      <c r="I238" s="440">
        <f t="shared" si="56"/>
        <v>0</v>
      </c>
      <c r="J238" s="440">
        <v>0</v>
      </c>
      <c r="K238" s="440">
        <v>0</v>
      </c>
      <c r="L238" s="440">
        <f t="shared" si="57"/>
        <v>0</v>
      </c>
      <c r="M238" s="440">
        <v>0</v>
      </c>
      <c r="N238" s="440">
        <v>0</v>
      </c>
    </row>
    <row r="239" spans="1:14" s="461" customFormat="1" ht="15.2" hidden="1" customHeight="1">
      <c r="A239" s="843"/>
      <c r="B239" s="907"/>
      <c r="C239" s="843"/>
      <c r="D239" s="907"/>
      <c r="E239" s="495"/>
      <c r="F239" s="899"/>
      <c r="G239" s="491" t="s">
        <v>2</v>
      </c>
      <c r="H239" s="440">
        <f t="shared" si="55"/>
        <v>746150</v>
      </c>
      <c r="I239" s="440">
        <f t="shared" si="56"/>
        <v>0</v>
      </c>
      <c r="J239" s="440">
        <f>J237+J238</f>
        <v>0</v>
      </c>
      <c r="K239" s="440">
        <f>K237+K238</f>
        <v>0</v>
      </c>
      <c r="L239" s="440">
        <f t="shared" si="57"/>
        <v>746150</v>
      </c>
      <c r="M239" s="440">
        <f>M237+M238</f>
        <v>0</v>
      </c>
      <c r="N239" s="440">
        <f>N237+N238</f>
        <v>746150</v>
      </c>
    </row>
    <row r="240" spans="1:14" s="461" customFormat="1" ht="15" hidden="1" customHeight="1">
      <c r="A240" s="843"/>
      <c r="B240" s="844"/>
      <c r="C240" s="843"/>
      <c r="D240" s="844"/>
      <c r="E240" s="493" t="s">
        <v>871</v>
      </c>
      <c r="F240" s="897" t="s">
        <v>872</v>
      </c>
      <c r="G240" s="491" t="s">
        <v>0</v>
      </c>
      <c r="H240" s="440">
        <f t="shared" si="55"/>
        <v>1731485</v>
      </c>
      <c r="I240" s="440">
        <f t="shared" si="56"/>
        <v>1133385</v>
      </c>
      <c r="J240" s="440">
        <v>0</v>
      </c>
      <c r="K240" s="440">
        <v>1133385</v>
      </c>
      <c r="L240" s="440">
        <f t="shared" si="57"/>
        <v>598100</v>
      </c>
      <c r="M240" s="440">
        <v>0</v>
      </c>
      <c r="N240" s="440">
        <v>598100</v>
      </c>
    </row>
    <row r="241" spans="1:14" s="461" customFormat="1" ht="15" hidden="1" customHeight="1">
      <c r="A241" s="843"/>
      <c r="B241" s="907"/>
      <c r="C241" s="843"/>
      <c r="D241" s="907"/>
      <c r="E241" s="494"/>
      <c r="F241" s="898"/>
      <c r="G241" s="491" t="s">
        <v>1</v>
      </c>
      <c r="H241" s="440">
        <f t="shared" si="55"/>
        <v>0</v>
      </c>
      <c r="I241" s="440">
        <f t="shared" si="56"/>
        <v>0</v>
      </c>
      <c r="J241" s="440">
        <v>0</v>
      </c>
      <c r="K241" s="440">
        <v>0</v>
      </c>
      <c r="L241" s="440">
        <f t="shared" si="57"/>
        <v>0</v>
      </c>
      <c r="M241" s="440">
        <v>0</v>
      </c>
      <c r="N241" s="440">
        <v>0</v>
      </c>
    </row>
    <row r="242" spans="1:14" s="461" customFormat="1" ht="15" hidden="1" customHeight="1">
      <c r="A242" s="843"/>
      <c r="B242" s="907"/>
      <c r="C242" s="843"/>
      <c r="D242" s="907"/>
      <c r="E242" s="494"/>
      <c r="F242" s="899"/>
      <c r="G242" s="491" t="s">
        <v>2</v>
      </c>
      <c r="H242" s="440">
        <f t="shared" si="55"/>
        <v>1731485</v>
      </c>
      <c r="I242" s="440">
        <f t="shared" si="56"/>
        <v>1133385</v>
      </c>
      <c r="J242" s="440">
        <f>J240+J241</f>
        <v>0</v>
      </c>
      <c r="K242" s="440">
        <f>K240+K241</f>
        <v>1133385</v>
      </c>
      <c r="L242" s="440">
        <f t="shared" si="57"/>
        <v>598100</v>
      </c>
      <c r="M242" s="440">
        <f>M240+M241</f>
        <v>0</v>
      </c>
      <c r="N242" s="440">
        <f>N240+N241</f>
        <v>598100</v>
      </c>
    </row>
    <row r="243" spans="1:14" s="461" customFormat="1" ht="15.2" customHeight="1">
      <c r="A243" s="843"/>
      <c r="B243" s="844"/>
      <c r="C243" s="843" t="s">
        <v>836</v>
      </c>
      <c r="D243" s="844"/>
      <c r="E243" s="494" t="s">
        <v>871</v>
      </c>
      <c r="F243" s="897" t="s">
        <v>648</v>
      </c>
      <c r="G243" s="491" t="s">
        <v>0</v>
      </c>
      <c r="H243" s="440">
        <f t="shared" si="55"/>
        <v>11309790</v>
      </c>
      <c r="I243" s="440">
        <f t="shared" si="56"/>
        <v>10878232</v>
      </c>
      <c r="J243" s="440">
        <v>0</v>
      </c>
      <c r="K243" s="440">
        <v>10878232</v>
      </c>
      <c r="L243" s="440">
        <f t="shared" si="57"/>
        <v>431558</v>
      </c>
      <c r="M243" s="440">
        <v>0</v>
      </c>
      <c r="N243" s="440">
        <v>431558</v>
      </c>
    </row>
    <row r="244" spans="1:14" s="461" customFormat="1" ht="15.2" customHeight="1">
      <c r="A244" s="843"/>
      <c r="B244" s="907"/>
      <c r="C244" s="843"/>
      <c r="D244" s="907"/>
      <c r="E244" s="494"/>
      <c r="F244" s="898"/>
      <c r="G244" s="491" t="s">
        <v>1</v>
      </c>
      <c r="H244" s="440">
        <f t="shared" si="55"/>
        <v>-11309790</v>
      </c>
      <c r="I244" s="440">
        <f t="shared" si="56"/>
        <v>-10878232</v>
      </c>
      <c r="J244" s="440">
        <v>0</v>
      </c>
      <c r="K244" s="440">
        <v>-10878232</v>
      </c>
      <c r="L244" s="440">
        <f t="shared" si="57"/>
        <v>-431558</v>
      </c>
      <c r="M244" s="440">
        <v>0</v>
      </c>
      <c r="N244" s="440">
        <v>-431558</v>
      </c>
    </row>
    <row r="245" spans="1:14" s="461" customFormat="1" ht="15.2" customHeight="1">
      <c r="A245" s="843"/>
      <c r="B245" s="907"/>
      <c r="C245" s="843"/>
      <c r="D245" s="907"/>
      <c r="E245" s="494"/>
      <c r="F245" s="899"/>
      <c r="G245" s="491" t="s">
        <v>2</v>
      </c>
      <c r="H245" s="440">
        <f t="shared" si="55"/>
        <v>0</v>
      </c>
      <c r="I245" s="440">
        <f t="shared" si="56"/>
        <v>0</v>
      </c>
      <c r="J245" s="440">
        <f>J243+J244</f>
        <v>0</v>
      </c>
      <c r="K245" s="440">
        <f>K243+K244</f>
        <v>0</v>
      </c>
      <c r="L245" s="440">
        <f t="shared" si="57"/>
        <v>0</v>
      </c>
      <c r="M245" s="440">
        <f>M243+M244</f>
        <v>0</v>
      </c>
      <c r="N245" s="440">
        <f>N243+N244</f>
        <v>0</v>
      </c>
    </row>
    <row r="246" spans="1:14" s="461" customFormat="1" ht="15.2" hidden="1" customHeight="1">
      <c r="A246" s="843"/>
      <c r="B246" s="844"/>
      <c r="C246" s="843"/>
      <c r="D246" s="844"/>
      <c r="E246" s="494"/>
      <c r="F246" s="897" t="s">
        <v>651</v>
      </c>
      <c r="G246" s="491" t="s">
        <v>0</v>
      </c>
      <c r="H246" s="440">
        <f t="shared" si="55"/>
        <v>2204228</v>
      </c>
      <c r="I246" s="440">
        <f t="shared" si="56"/>
        <v>0</v>
      </c>
      <c r="J246" s="440">
        <v>0</v>
      </c>
      <c r="K246" s="440">
        <v>0</v>
      </c>
      <c r="L246" s="440">
        <f t="shared" si="57"/>
        <v>2204228</v>
      </c>
      <c r="M246" s="440">
        <v>0</v>
      </c>
      <c r="N246" s="440">
        <v>2204228</v>
      </c>
    </row>
    <row r="247" spans="1:14" s="461" customFormat="1" ht="15.2" hidden="1" customHeight="1">
      <c r="A247" s="843"/>
      <c r="B247" s="907"/>
      <c r="C247" s="843"/>
      <c r="D247" s="907"/>
      <c r="E247" s="494"/>
      <c r="F247" s="898"/>
      <c r="G247" s="491" t="s">
        <v>1</v>
      </c>
      <c r="H247" s="440">
        <f t="shared" si="55"/>
        <v>0</v>
      </c>
      <c r="I247" s="440">
        <f t="shared" si="56"/>
        <v>0</v>
      </c>
      <c r="J247" s="440">
        <v>0</v>
      </c>
      <c r="K247" s="440">
        <v>0</v>
      </c>
      <c r="L247" s="440">
        <f t="shared" si="57"/>
        <v>0</v>
      </c>
      <c r="M247" s="440">
        <v>0</v>
      </c>
      <c r="N247" s="440">
        <v>0</v>
      </c>
    </row>
    <row r="248" spans="1:14" s="461" customFormat="1" ht="15.2" hidden="1" customHeight="1">
      <c r="A248" s="884"/>
      <c r="B248" s="908"/>
      <c r="C248" s="884"/>
      <c r="D248" s="908"/>
      <c r="E248" s="495"/>
      <c r="F248" s="899"/>
      <c r="G248" s="491" t="s">
        <v>2</v>
      </c>
      <c r="H248" s="440">
        <f t="shared" si="55"/>
        <v>2204228</v>
      </c>
      <c r="I248" s="440">
        <f t="shared" si="56"/>
        <v>0</v>
      </c>
      <c r="J248" s="440">
        <f>J246+J247</f>
        <v>0</v>
      </c>
      <c r="K248" s="440">
        <f>K246+K247</f>
        <v>0</v>
      </c>
      <c r="L248" s="440">
        <f t="shared" si="57"/>
        <v>2204228</v>
      </c>
      <c r="M248" s="440">
        <f>M246+M247</f>
        <v>0</v>
      </c>
      <c r="N248" s="440">
        <f>N246+N247</f>
        <v>2204228</v>
      </c>
    </row>
    <row r="249" spans="1:14" s="461" customFormat="1" ht="15.2" hidden="1" customHeight="1">
      <c r="A249" s="894" t="s">
        <v>64</v>
      </c>
      <c r="B249" s="895"/>
      <c r="C249" s="894" t="s">
        <v>873</v>
      </c>
      <c r="D249" s="895"/>
      <c r="E249" s="493" t="s">
        <v>864</v>
      </c>
      <c r="F249" s="897" t="s">
        <v>865</v>
      </c>
      <c r="G249" s="491" t="s">
        <v>0</v>
      </c>
      <c r="H249" s="440">
        <f t="shared" si="55"/>
        <v>131000</v>
      </c>
      <c r="I249" s="440">
        <f t="shared" si="56"/>
        <v>0</v>
      </c>
      <c r="J249" s="440">
        <v>0</v>
      </c>
      <c r="K249" s="440">
        <v>0</v>
      </c>
      <c r="L249" s="440">
        <f t="shared" si="57"/>
        <v>131000</v>
      </c>
      <c r="M249" s="440">
        <v>0</v>
      </c>
      <c r="N249" s="440">
        <v>131000</v>
      </c>
    </row>
    <row r="250" spans="1:14" s="461" customFormat="1" ht="15.2" hidden="1" customHeight="1">
      <c r="A250" s="843"/>
      <c r="B250" s="907"/>
      <c r="C250" s="843"/>
      <c r="D250" s="907"/>
      <c r="E250" s="494"/>
      <c r="F250" s="898"/>
      <c r="G250" s="491" t="s">
        <v>1</v>
      </c>
      <c r="H250" s="440">
        <f t="shared" si="55"/>
        <v>0</v>
      </c>
      <c r="I250" s="440">
        <f t="shared" si="56"/>
        <v>0</v>
      </c>
      <c r="J250" s="440">
        <v>0</v>
      </c>
      <c r="K250" s="440">
        <v>0</v>
      </c>
      <c r="L250" s="440">
        <f t="shared" si="57"/>
        <v>0</v>
      </c>
      <c r="M250" s="440">
        <v>0</v>
      </c>
      <c r="N250" s="440">
        <v>0</v>
      </c>
    </row>
    <row r="251" spans="1:14" s="461" customFormat="1" ht="15.2" hidden="1" customHeight="1">
      <c r="A251" s="843"/>
      <c r="B251" s="907"/>
      <c r="C251" s="843"/>
      <c r="D251" s="907"/>
      <c r="E251" s="495"/>
      <c r="F251" s="899"/>
      <c r="G251" s="491" t="s">
        <v>2</v>
      </c>
      <c r="H251" s="440">
        <f t="shared" si="55"/>
        <v>131000</v>
      </c>
      <c r="I251" s="440">
        <f t="shared" si="56"/>
        <v>0</v>
      </c>
      <c r="J251" s="440">
        <f>J249+J250</f>
        <v>0</v>
      </c>
      <c r="K251" s="440">
        <f>K249+K250</f>
        <v>0</v>
      </c>
      <c r="L251" s="440">
        <f t="shared" si="57"/>
        <v>131000</v>
      </c>
      <c r="M251" s="440">
        <f>M249+M250</f>
        <v>0</v>
      </c>
      <c r="N251" s="440">
        <f>N249+N250</f>
        <v>131000</v>
      </c>
    </row>
    <row r="252" spans="1:14" s="461" customFormat="1" ht="15.2" hidden="1" customHeight="1">
      <c r="A252" s="843"/>
      <c r="B252" s="844"/>
      <c r="C252" s="843"/>
      <c r="D252" s="844"/>
      <c r="E252" s="493" t="s">
        <v>874</v>
      </c>
      <c r="F252" s="897" t="s">
        <v>662</v>
      </c>
      <c r="G252" s="491" t="s">
        <v>0</v>
      </c>
      <c r="H252" s="440">
        <f t="shared" si="55"/>
        <v>1164032</v>
      </c>
      <c r="I252" s="440">
        <f t="shared" si="56"/>
        <v>0</v>
      </c>
      <c r="J252" s="440">
        <v>0</v>
      </c>
      <c r="K252" s="440">
        <v>0</v>
      </c>
      <c r="L252" s="440">
        <f t="shared" si="57"/>
        <v>1164032</v>
      </c>
      <c r="M252" s="440">
        <v>0</v>
      </c>
      <c r="N252" s="440">
        <v>1164032</v>
      </c>
    </row>
    <row r="253" spans="1:14" s="461" customFormat="1" ht="15.2" hidden="1" customHeight="1">
      <c r="A253" s="843"/>
      <c r="B253" s="907"/>
      <c r="C253" s="843"/>
      <c r="D253" s="907"/>
      <c r="E253" s="494"/>
      <c r="F253" s="898"/>
      <c r="G253" s="491" t="s">
        <v>1</v>
      </c>
      <c r="H253" s="440">
        <f t="shared" si="55"/>
        <v>0</v>
      </c>
      <c r="I253" s="440">
        <f t="shared" si="56"/>
        <v>0</v>
      </c>
      <c r="J253" s="440">
        <v>0</v>
      </c>
      <c r="K253" s="440">
        <v>0</v>
      </c>
      <c r="L253" s="440">
        <f t="shared" si="57"/>
        <v>0</v>
      </c>
      <c r="M253" s="440">
        <v>0</v>
      </c>
      <c r="N253" s="440">
        <v>0</v>
      </c>
    </row>
    <row r="254" spans="1:14" s="461" customFormat="1" ht="15.2" hidden="1" customHeight="1">
      <c r="A254" s="884"/>
      <c r="B254" s="908"/>
      <c r="C254" s="884"/>
      <c r="D254" s="908"/>
      <c r="E254" s="495"/>
      <c r="F254" s="899"/>
      <c r="G254" s="491" t="s">
        <v>2</v>
      </c>
      <c r="H254" s="440">
        <f t="shared" si="55"/>
        <v>1164032</v>
      </c>
      <c r="I254" s="440">
        <f t="shared" si="56"/>
        <v>0</v>
      </c>
      <c r="J254" s="440">
        <f>J252+J253</f>
        <v>0</v>
      </c>
      <c r="K254" s="440">
        <f>K252+K253</f>
        <v>0</v>
      </c>
      <c r="L254" s="440">
        <f t="shared" si="57"/>
        <v>1164032</v>
      </c>
      <c r="M254" s="440">
        <f>M252+M253</f>
        <v>0</v>
      </c>
      <c r="N254" s="440">
        <f>N252+N253</f>
        <v>1164032</v>
      </c>
    </row>
    <row r="255" spans="1:14" s="461" customFormat="1" ht="15.2" customHeight="1">
      <c r="A255" s="894" t="s">
        <v>90</v>
      </c>
      <c r="B255" s="895"/>
      <c r="C255" s="894" t="s">
        <v>875</v>
      </c>
      <c r="D255" s="895"/>
      <c r="E255" s="493" t="s">
        <v>871</v>
      </c>
      <c r="F255" s="897" t="s">
        <v>648</v>
      </c>
      <c r="G255" s="491" t="s">
        <v>0</v>
      </c>
      <c r="H255" s="440">
        <f t="shared" si="55"/>
        <v>0</v>
      </c>
      <c r="I255" s="440">
        <f t="shared" si="56"/>
        <v>0</v>
      </c>
      <c r="J255" s="440">
        <v>0</v>
      </c>
      <c r="K255" s="440">
        <v>0</v>
      </c>
      <c r="L255" s="440">
        <f>M255+N255</f>
        <v>0</v>
      </c>
      <c r="M255" s="440">
        <v>0</v>
      </c>
      <c r="N255" s="440">
        <v>0</v>
      </c>
    </row>
    <row r="256" spans="1:14" s="461" customFormat="1" ht="15.2" customHeight="1">
      <c r="A256" s="843"/>
      <c r="B256" s="907"/>
      <c r="C256" s="843"/>
      <c r="D256" s="907"/>
      <c r="F256" s="898"/>
      <c r="G256" s="491" t="s">
        <v>1</v>
      </c>
      <c r="H256" s="440">
        <f t="shared" si="55"/>
        <v>11309790</v>
      </c>
      <c r="I256" s="440">
        <f t="shared" si="56"/>
        <v>10878232</v>
      </c>
      <c r="J256" s="440">
        <v>0</v>
      </c>
      <c r="K256" s="440">
        <v>10878232</v>
      </c>
      <c r="L256" s="440">
        <f>M256+N256</f>
        <v>431558</v>
      </c>
      <c r="M256" s="440">
        <v>0</v>
      </c>
      <c r="N256" s="440">
        <v>431558</v>
      </c>
    </row>
    <row r="257" spans="1:14" s="461" customFormat="1" ht="15.2" customHeight="1">
      <c r="A257" s="843"/>
      <c r="B257" s="907"/>
      <c r="C257" s="843"/>
      <c r="D257" s="907"/>
      <c r="E257" s="494"/>
      <c r="F257" s="899"/>
      <c r="G257" s="491" t="s">
        <v>2</v>
      </c>
      <c r="H257" s="440">
        <f t="shared" si="55"/>
        <v>11309790</v>
      </c>
      <c r="I257" s="440">
        <f t="shared" si="56"/>
        <v>10878232</v>
      </c>
      <c r="J257" s="440">
        <f>J255+J256</f>
        <v>0</v>
      </c>
      <c r="K257" s="440">
        <f>K255+K256</f>
        <v>10878232</v>
      </c>
      <c r="L257" s="440">
        <f t="shared" ref="L257" si="58">M257+N257</f>
        <v>431558</v>
      </c>
      <c r="M257" s="440">
        <f>M255+M256</f>
        <v>0</v>
      </c>
      <c r="N257" s="440">
        <f>N255+N256</f>
        <v>431558</v>
      </c>
    </row>
    <row r="258" spans="1:14" s="461" customFormat="1" ht="15.2" hidden="1" customHeight="1">
      <c r="A258" s="894" t="s">
        <v>65</v>
      </c>
      <c r="B258" s="895"/>
      <c r="C258" s="894" t="s">
        <v>845</v>
      </c>
      <c r="D258" s="895"/>
      <c r="E258" s="493" t="s">
        <v>876</v>
      </c>
      <c r="F258" s="897" t="s">
        <v>877</v>
      </c>
      <c r="G258" s="491" t="s">
        <v>0</v>
      </c>
      <c r="H258" s="440">
        <f t="shared" si="55"/>
        <v>261368</v>
      </c>
      <c r="I258" s="440">
        <f t="shared" si="56"/>
        <v>261368</v>
      </c>
      <c r="J258" s="440">
        <v>153368</v>
      </c>
      <c r="K258" s="440">
        <v>108000</v>
      </c>
      <c r="L258" s="440">
        <f t="shared" si="57"/>
        <v>0</v>
      </c>
      <c r="M258" s="440">
        <v>0</v>
      </c>
      <c r="N258" s="440">
        <v>0</v>
      </c>
    </row>
    <row r="259" spans="1:14" s="461" customFormat="1" ht="15.2" hidden="1" customHeight="1">
      <c r="A259" s="843"/>
      <c r="B259" s="909"/>
      <c r="C259" s="843"/>
      <c r="D259" s="907"/>
      <c r="E259" s="494"/>
      <c r="F259" s="898"/>
      <c r="G259" s="491" t="s">
        <v>1</v>
      </c>
      <c r="H259" s="440">
        <f t="shared" si="55"/>
        <v>0</v>
      </c>
      <c r="I259" s="440">
        <f t="shared" si="56"/>
        <v>0</v>
      </c>
      <c r="J259" s="440">
        <v>0</v>
      </c>
      <c r="K259" s="440">
        <v>0</v>
      </c>
      <c r="L259" s="440">
        <f t="shared" si="57"/>
        <v>0</v>
      </c>
      <c r="M259" s="440">
        <v>0</v>
      </c>
      <c r="N259" s="440">
        <v>0</v>
      </c>
    </row>
    <row r="260" spans="1:14" s="461" customFormat="1" ht="15.2" hidden="1" customHeight="1">
      <c r="A260" s="843"/>
      <c r="B260" s="909"/>
      <c r="C260" s="843"/>
      <c r="D260" s="907"/>
      <c r="E260" s="494"/>
      <c r="F260" s="899"/>
      <c r="G260" s="491" t="s">
        <v>2</v>
      </c>
      <c r="H260" s="440">
        <f t="shared" si="55"/>
        <v>261368</v>
      </c>
      <c r="I260" s="440">
        <f t="shared" si="56"/>
        <v>261368</v>
      </c>
      <c r="J260" s="440">
        <f>J258+J259</f>
        <v>153368</v>
      </c>
      <c r="K260" s="440">
        <f>K258+K259</f>
        <v>108000</v>
      </c>
      <c r="L260" s="440">
        <f t="shared" si="57"/>
        <v>0</v>
      </c>
      <c r="M260" s="440">
        <f>M258+M259</f>
        <v>0</v>
      </c>
      <c r="N260" s="440">
        <f>N258+N259</f>
        <v>0</v>
      </c>
    </row>
    <row r="261" spans="1:14" s="461" customFormat="1" ht="15.2" hidden="1" customHeight="1">
      <c r="A261" s="843"/>
      <c r="B261" s="844"/>
      <c r="C261" s="843"/>
      <c r="D261" s="844"/>
      <c r="E261" s="494"/>
      <c r="F261" s="897" t="s">
        <v>878</v>
      </c>
      <c r="G261" s="491" t="s">
        <v>0</v>
      </c>
      <c r="H261" s="440">
        <f t="shared" ref="H261:H263" si="59">I261+L261</f>
        <v>259906</v>
      </c>
      <c r="I261" s="440">
        <f t="shared" ref="I261:I263" si="60">J261+K261</f>
        <v>259906</v>
      </c>
      <c r="J261" s="440">
        <v>259906</v>
      </c>
      <c r="K261" s="440">
        <v>0</v>
      </c>
      <c r="L261" s="440">
        <f t="shared" ref="L261:L263" si="61">M261+N261</f>
        <v>0</v>
      </c>
      <c r="M261" s="440">
        <v>0</v>
      </c>
      <c r="N261" s="440">
        <v>0</v>
      </c>
    </row>
    <row r="262" spans="1:14" s="461" customFormat="1" ht="15.2" hidden="1" customHeight="1">
      <c r="A262" s="843"/>
      <c r="B262" s="907"/>
      <c r="C262" s="843"/>
      <c r="D262" s="907"/>
      <c r="E262" s="494"/>
      <c r="F262" s="898"/>
      <c r="G262" s="491" t="s">
        <v>1</v>
      </c>
      <c r="H262" s="440">
        <f t="shared" si="59"/>
        <v>0</v>
      </c>
      <c r="I262" s="440">
        <f t="shared" si="60"/>
        <v>0</v>
      </c>
      <c r="J262" s="440">
        <v>0</v>
      </c>
      <c r="K262" s="440">
        <v>0</v>
      </c>
      <c r="L262" s="440">
        <f t="shared" si="61"/>
        <v>0</v>
      </c>
      <c r="M262" s="440">
        <v>0</v>
      </c>
      <c r="N262" s="440">
        <v>0</v>
      </c>
    </row>
    <row r="263" spans="1:14" s="461" customFormat="1" ht="15.2" hidden="1" customHeight="1">
      <c r="A263" s="884"/>
      <c r="B263" s="908"/>
      <c r="C263" s="884"/>
      <c r="D263" s="908"/>
      <c r="E263" s="495"/>
      <c r="F263" s="899"/>
      <c r="G263" s="491" t="s">
        <v>2</v>
      </c>
      <c r="H263" s="440">
        <f t="shared" si="59"/>
        <v>259906</v>
      </c>
      <c r="I263" s="440">
        <f t="shared" si="60"/>
        <v>259906</v>
      </c>
      <c r="J263" s="440">
        <f>J261+J262</f>
        <v>259906</v>
      </c>
      <c r="K263" s="440">
        <f>K261+K262</f>
        <v>0</v>
      </c>
      <c r="L263" s="440">
        <f t="shared" si="61"/>
        <v>0</v>
      </c>
      <c r="M263" s="440">
        <f>M261+M262</f>
        <v>0</v>
      </c>
      <c r="N263" s="440">
        <f>N261+N262</f>
        <v>0</v>
      </c>
    </row>
    <row r="264" spans="1:14" s="422" customFormat="1" ht="5.25" customHeight="1">
      <c r="A264" s="469"/>
      <c r="B264" s="470"/>
      <c r="C264" s="470"/>
      <c r="D264" s="470"/>
      <c r="E264" s="471"/>
      <c r="F264" s="471"/>
      <c r="G264" s="471"/>
      <c r="H264" s="473"/>
      <c r="I264" s="474"/>
      <c r="J264" s="474"/>
      <c r="K264" s="474"/>
      <c r="L264" s="474"/>
      <c r="M264" s="474"/>
      <c r="N264" s="475"/>
    </row>
    <row r="265" spans="1:14" s="478" customFormat="1" ht="14.1" customHeight="1">
      <c r="A265" s="876" t="s">
        <v>879</v>
      </c>
      <c r="B265" s="877"/>
      <c r="C265" s="877"/>
      <c r="D265" s="877"/>
      <c r="E265" s="877"/>
      <c r="F265" s="878"/>
      <c r="G265" s="496" t="s">
        <v>0</v>
      </c>
      <c r="H265" s="452">
        <f>I265+L265</f>
        <v>284545322</v>
      </c>
      <c r="I265" s="452">
        <f>J265+K265</f>
        <v>201698231</v>
      </c>
      <c r="J265" s="452">
        <f>J269+J272+J275+J278+J281+J284+J287+J290+J293+J296+J299+J302+J305+J308+J311+J314+J317+J320+J323+J326+J329+J332+J335+J338+J341+J344+J347+J350+J353+J356+J359+J362+J365+J368+J371+J374+J377+J380+J383+J386+J389+J392+J395+J398+J401+J404+J407+J410+J413+J416+J419+J422+J425+J428+J431+J434+J437+J440+J443+J446+J449+J452+J455+J458+J461+J464+J467+J470+J473+J476+J479+J482+J485+J488+J491+J494+J497+J500+J503+J506+J509+J512+J515+J518+J521+J524+J527+J530+J533+J536+J539+J542+J545+J548+J551++J554+J557+J560+J563+J566+J569+J572+J575+J578+J581+J584+J587+J590+J593+J596</f>
        <v>184163385</v>
      </c>
      <c r="K265" s="452">
        <f>K269+K272+K275+K278+K281+K284+K287+K290+K293+K296+K299+K302+K305+K308+K311+K314+K317+K320+K323+K326+K329+K332+K335+K338+K341+K344+K347+K350+K353+K356+K359+K362+K365+K368+K371+K374+K377+K380+K383+K386+K389+K392+K395+K398+K401+K404+K407+K410+K413+K416+K419+K422+K425+K428+K431+K434+K437+K440+K443+K446+K449+K452+K455+K458+K461+K464+K467+K470+K473+K476+K479+K482+K485+K488+K491+K494+K497+K500+K503+K506+K509+K512+K515+K518+K521+K524+K527+K530+K533+K536+K539+K542+K545+K548+K551++K554+K557+K560+K563+K566+K569+K572+K575+K578+K581+K584+K587+K590+K593+K596</f>
        <v>17534846</v>
      </c>
      <c r="L265" s="452">
        <f>M265+N265</f>
        <v>82847091</v>
      </c>
      <c r="M265" s="452">
        <f>M269+M272+M275+M278+M281+M284+M287+M290+M293+M296+M299+M302+M305+M308+M311+M314+M317+M320+M323+M326+M329+M332+M335+M338+M341+M344+M347+M350+M353+M356+M359+M362+M365+M368+M371+M374+M377+M380+M383+M386+M389+M392+M395+M398+M401+M404+M407+M410+M413+M416+M419+M422+M425+M428+M431+M434+M437+M440+M443+M446+M449+M452+M455+M458+M461+M464+M467+M470+M473+M476+M479+M482+M485+M488+M491+M494+M497+M500+M503+M506+M509+M512+M515+M518+M521+M524+M527+M530+M533+M536+M539+M542+M545+M548+M551++M554+M557+M560+M563+M566+M569+M572+M575+M578+M581+M584+M587+M590+M593+M596</f>
        <v>1080000</v>
      </c>
      <c r="N265" s="452">
        <f>N269+N272+N275+N278+N281+N284+N287+N290+N293+N296+N299+N302+N305+N308+N311+N314+N317+N320+N323+N326+N329+N332+N335+N338+N341+N344+N347+N350+N353+N356+N359+N362+N365+N368+N371+N374+N377+N380+N383+N386+N389+N392+N395+N398+N401+N404+N407+N410+N413+N416+N419+N422+N425+N428+N431+N434+N437+N440+N443+N446+N449+N452+N455+N458+N461+N464+N467+N470+N473+N476+N479+N482+N485+N488+N491+N494+N497+N500+N503+N506+N509+N512+N515+N518+N521+N524+N527+N530+N533+N536+N539+N542+N545+N548+N551++N554+N557+N560+N563+N566+N569+N572+N575+N578+N581+N584+N587+N590+N593+N596</f>
        <v>81767091</v>
      </c>
    </row>
    <row r="266" spans="1:14" s="478" customFormat="1" ht="14.1" customHeight="1">
      <c r="A266" s="839"/>
      <c r="B266" s="840"/>
      <c r="C266" s="840"/>
      <c r="D266" s="840"/>
      <c r="E266" s="840"/>
      <c r="F266" s="879"/>
      <c r="G266" s="496" t="s">
        <v>1</v>
      </c>
      <c r="H266" s="452">
        <f t="shared" ref="H266:H267" si="62">I266+L266</f>
        <v>6178457</v>
      </c>
      <c r="I266" s="452">
        <f t="shared" ref="I266:I267" si="63">J266+K266</f>
        <v>4679892</v>
      </c>
      <c r="J266" s="452">
        <f t="shared" ref="J266:K267" si="64">J270+J273+J276+J279+J282+J285+J288+J291+J294+J297+J300+J303+J306+J309+J312+J315+J318+J321+J324+J327+J330+J333+J336+J339+J342+J345+J348+J351+J354+J357+J360+J363+J366+J369+J372+J375+J378+J381+J384+J387+J390+J393+J396+J399+J402+J405+J408+J411+J414+J417+J420+J423+J426+J429+J432+J435+J438+J441+J444+J447+J450+J453+J456+J459+J462+J465+J468+J471+J474+J477+J480+J483+J486+J489+J492+J495+J498+J501+J504+J507+J510+J513+J516+J519+J522+J525+J528+J531+J534+J537+J540+J543+J546+J549+J552++J555+J558+J561+J564+J567+J570+J573+J576+J579+J582+J585+J588+J591+J594+J597</f>
        <v>4346792</v>
      </c>
      <c r="K266" s="452">
        <f t="shared" si="64"/>
        <v>333100</v>
      </c>
      <c r="L266" s="452">
        <f t="shared" ref="L266:L267" si="65">M266+N266</f>
        <v>1498565</v>
      </c>
      <c r="M266" s="452">
        <f t="shared" ref="M266:N267" si="66">M270+M273+M276+M279+M282+M285+M288+M291+M294+M297+M300+M303+M306+M309+M312+M315+M318+M321+M324+M327+M330+M333+M336+M339+M342+M345+M348+M351+M354+M357+M360+M363+M366+M369+M372+M375+M378+M381+M384+M387+M390+M393+M396+M399+M402+M405+M408+M411+M414+M417+M420+M423+M426+M429+M432+M435+M438+M441+M444+M447+M450+M453+M456+M459+M462+M465+M468+M471+M474+M477+M480+M483+M486+M489+M492+M495+M498+M501+M504+M507+M510+M513+M516+M519+M522+M525+M528+M531+M534+M537+M540+M543+M546+M549+M552++M555+M558+M561+M564+M567+M570+M573+M576+M579+M582+M585+M588+M591+M594+M597</f>
        <v>0</v>
      </c>
      <c r="N266" s="452">
        <f t="shared" si="66"/>
        <v>1498565</v>
      </c>
    </row>
    <row r="267" spans="1:14" s="478" customFormat="1" ht="14.1" customHeight="1">
      <c r="A267" s="841"/>
      <c r="B267" s="842"/>
      <c r="C267" s="842"/>
      <c r="D267" s="842"/>
      <c r="E267" s="842"/>
      <c r="F267" s="880"/>
      <c r="G267" s="496" t="s">
        <v>2</v>
      </c>
      <c r="H267" s="452">
        <f t="shared" si="62"/>
        <v>290723779</v>
      </c>
      <c r="I267" s="452">
        <f t="shared" si="63"/>
        <v>206378123</v>
      </c>
      <c r="J267" s="452">
        <f t="shared" si="64"/>
        <v>188510177</v>
      </c>
      <c r="K267" s="452">
        <f t="shared" si="64"/>
        <v>17867946</v>
      </c>
      <c r="L267" s="452">
        <f t="shared" si="65"/>
        <v>84345656</v>
      </c>
      <c r="M267" s="452">
        <f t="shared" si="66"/>
        <v>1080000</v>
      </c>
      <c r="N267" s="452">
        <f t="shared" si="66"/>
        <v>83265656</v>
      </c>
    </row>
    <row r="268" spans="1:14" s="460" customFormat="1" ht="5.0999999999999996" customHeight="1">
      <c r="A268" s="454"/>
      <c r="B268" s="455"/>
      <c r="C268" s="455"/>
      <c r="D268" s="455"/>
      <c r="E268" s="455"/>
      <c r="F268" s="455"/>
      <c r="G268" s="497"/>
      <c r="H268" s="457"/>
      <c r="I268" s="458"/>
      <c r="J268" s="458"/>
      <c r="K268" s="458"/>
      <c r="L268" s="458"/>
      <c r="M268" s="458"/>
      <c r="N268" s="459"/>
    </row>
    <row r="269" spans="1:14" s="391" customFormat="1" ht="15" hidden="1" customHeight="1">
      <c r="A269" s="881" t="s">
        <v>42</v>
      </c>
      <c r="B269" s="882"/>
      <c r="C269" s="881" t="s">
        <v>147</v>
      </c>
      <c r="D269" s="882"/>
      <c r="E269" s="845" t="s">
        <v>880</v>
      </c>
      <c r="F269" s="846"/>
      <c r="G269" s="498" t="s">
        <v>0</v>
      </c>
      <c r="H269" s="483">
        <f t="shared" ref="H269:H548" si="67">I269+L269</f>
        <v>1700000</v>
      </c>
      <c r="I269" s="483">
        <f t="shared" ref="I269:I548" si="68">J269+K269</f>
        <v>1700000</v>
      </c>
      <c r="J269" s="483">
        <v>0</v>
      </c>
      <c r="K269" s="483">
        <v>1700000</v>
      </c>
      <c r="L269" s="483">
        <f t="shared" ref="L269:L548" si="69">M269+N269</f>
        <v>0</v>
      </c>
      <c r="M269" s="483">
        <v>0</v>
      </c>
      <c r="N269" s="483">
        <v>0</v>
      </c>
    </row>
    <row r="270" spans="1:14" s="391" customFormat="1" ht="15" hidden="1" customHeight="1">
      <c r="A270" s="873"/>
      <c r="B270" s="875"/>
      <c r="C270" s="873"/>
      <c r="D270" s="874"/>
      <c r="E270" s="847"/>
      <c r="F270" s="848"/>
      <c r="G270" s="498" t="s">
        <v>1</v>
      </c>
      <c r="H270" s="483">
        <f t="shared" si="67"/>
        <v>0</v>
      </c>
      <c r="I270" s="483">
        <f t="shared" si="68"/>
        <v>0</v>
      </c>
      <c r="J270" s="483">
        <v>0</v>
      </c>
      <c r="K270" s="483">
        <v>0</v>
      </c>
      <c r="L270" s="483">
        <f t="shared" si="69"/>
        <v>0</v>
      </c>
      <c r="M270" s="483">
        <v>0</v>
      </c>
      <c r="N270" s="483">
        <v>0</v>
      </c>
    </row>
    <row r="271" spans="1:14" s="391" customFormat="1" ht="15" hidden="1" customHeight="1">
      <c r="A271" s="873"/>
      <c r="B271" s="875"/>
      <c r="C271" s="873"/>
      <c r="D271" s="874"/>
      <c r="E271" s="849"/>
      <c r="F271" s="850"/>
      <c r="G271" s="498" t="s">
        <v>2</v>
      </c>
      <c r="H271" s="440">
        <f t="shared" si="67"/>
        <v>1700000</v>
      </c>
      <c r="I271" s="440">
        <f t="shared" si="68"/>
        <v>1700000</v>
      </c>
      <c r="J271" s="440">
        <f>J269+J270</f>
        <v>0</v>
      </c>
      <c r="K271" s="440">
        <f>K269+K270</f>
        <v>1700000</v>
      </c>
      <c r="L271" s="440">
        <f t="shared" si="69"/>
        <v>0</v>
      </c>
      <c r="M271" s="440">
        <f>M269+M270</f>
        <v>0</v>
      </c>
      <c r="N271" s="440">
        <f>N269+N270</f>
        <v>0</v>
      </c>
    </row>
    <row r="272" spans="1:14" s="391" customFormat="1" ht="15" hidden="1" customHeight="1">
      <c r="A272" s="873"/>
      <c r="B272" s="874"/>
      <c r="C272" s="881" t="s">
        <v>151</v>
      </c>
      <c r="D272" s="882"/>
      <c r="E272" s="845" t="s">
        <v>881</v>
      </c>
      <c r="F272" s="846"/>
      <c r="G272" s="498" t="s">
        <v>0</v>
      </c>
      <c r="H272" s="483">
        <f t="shared" si="67"/>
        <v>12601553</v>
      </c>
      <c r="I272" s="483">
        <f t="shared" si="68"/>
        <v>12301553</v>
      </c>
      <c r="J272" s="483">
        <v>12301553</v>
      </c>
      <c r="K272" s="483">
        <v>0</v>
      </c>
      <c r="L272" s="483">
        <f t="shared" si="69"/>
        <v>300000</v>
      </c>
      <c r="M272" s="483">
        <v>300000</v>
      </c>
      <c r="N272" s="483">
        <v>0</v>
      </c>
    </row>
    <row r="273" spans="1:14" s="391" customFormat="1" ht="15" hidden="1" customHeight="1">
      <c r="A273" s="873"/>
      <c r="B273" s="875"/>
      <c r="C273" s="873"/>
      <c r="D273" s="874"/>
      <c r="E273" s="847"/>
      <c r="F273" s="848"/>
      <c r="G273" s="498" t="s">
        <v>1</v>
      </c>
      <c r="H273" s="483">
        <f t="shared" si="67"/>
        <v>0</v>
      </c>
      <c r="I273" s="483">
        <f t="shared" si="68"/>
        <v>0</v>
      </c>
      <c r="J273" s="483">
        <v>0</v>
      </c>
      <c r="K273" s="483">
        <v>0</v>
      </c>
      <c r="L273" s="483">
        <f t="shared" si="69"/>
        <v>0</v>
      </c>
      <c r="M273" s="483">
        <v>0</v>
      </c>
      <c r="N273" s="483">
        <v>0</v>
      </c>
    </row>
    <row r="274" spans="1:14" s="391" customFormat="1" ht="15" hidden="1" customHeight="1">
      <c r="A274" s="873"/>
      <c r="B274" s="875"/>
      <c r="C274" s="873"/>
      <c r="D274" s="874"/>
      <c r="E274" s="849"/>
      <c r="F274" s="850"/>
      <c r="G274" s="498" t="s">
        <v>2</v>
      </c>
      <c r="H274" s="440">
        <f t="shared" si="67"/>
        <v>12601553</v>
      </c>
      <c r="I274" s="440">
        <f t="shared" si="68"/>
        <v>12301553</v>
      </c>
      <c r="J274" s="440">
        <f>J272+J273</f>
        <v>12301553</v>
      </c>
      <c r="K274" s="440">
        <f>K272+K273</f>
        <v>0</v>
      </c>
      <c r="L274" s="440">
        <f t="shared" si="69"/>
        <v>300000</v>
      </c>
      <c r="M274" s="440">
        <f>M272+M273</f>
        <v>300000</v>
      </c>
      <c r="N274" s="440">
        <f>N272+N273</f>
        <v>0</v>
      </c>
    </row>
    <row r="275" spans="1:14" s="391" customFormat="1" ht="15" hidden="1" customHeight="1">
      <c r="A275" s="873"/>
      <c r="B275" s="874"/>
      <c r="C275" s="881" t="s">
        <v>153</v>
      </c>
      <c r="D275" s="882"/>
      <c r="E275" s="845" t="s">
        <v>882</v>
      </c>
      <c r="F275" s="846"/>
      <c r="G275" s="491" t="s">
        <v>0</v>
      </c>
      <c r="H275" s="440">
        <f t="shared" si="67"/>
        <v>80000</v>
      </c>
      <c r="I275" s="440">
        <f t="shared" si="68"/>
        <v>80000</v>
      </c>
      <c r="J275" s="440">
        <v>0</v>
      </c>
      <c r="K275" s="440">
        <v>80000</v>
      </c>
      <c r="L275" s="440">
        <f t="shared" si="69"/>
        <v>0</v>
      </c>
      <c r="M275" s="440">
        <v>0</v>
      </c>
      <c r="N275" s="440">
        <v>0</v>
      </c>
    </row>
    <row r="276" spans="1:14" s="391" customFormat="1" ht="15" hidden="1" customHeight="1">
      <c r="A276" s="873"/>
      <c r="B276" s="875"/>
      <c r="C276" s="873"/>
      <c r="D276" s="875"/>
      <c r="E276" s="847"/>
      <c r="F276" s="848"/>
      <c r="G276" s="491" t="s">
        <v>1</v>
      </c>
      <c r="H276" s="440">
        <f t="shared" si="67"/>
        <v>0</v>
      </c>
      <c r="I276" s="440">
        <f t="shared" si="68"/>
        <v>0</v>
      </c>
      <c r="J276" s="440">
        <v>0</v>
      </c>
      <c r="K276" s="440">
        <v>0</v>
      </c>
      <c r="L276" s="440">
        <f t="shared" si="69"/>
        <v>0</v>
      </c>
      <c r="M276" s="440">
        <v>0</v>
      </c>
      <c r="N276" s="440">
        <v>0</v>
      </c>
    </row>
    <row r="277" spans="1:14" s="391" customFormat="1" ht="15" hidden="1" customHeight="1">
      <c r="A277" s="873"/>
      <c r="B277" s="875"/>
      <c r="C277" s="873"/>
      <c r="D277" s="875"/>
      <c r="E277" s="849"/>
      <c r="F277" s="850"/>
      <c r="G277" s="491" t="s">
        <v>2</v>
      </c>
      <c r="H277" s="440">
        <f t="shared" si="67"/>
        <v>80000</v>
      </c>
      <c r="I277" s="440">
        <f t="shared" si="68"/>
        <v>80000</v>
      </c>
      <c r="J277" s="440">
        <f>J275+J276</f>
        <v>0</v>
      </c>
      <c r="K277" s="440">
        <f>K275+K276</f>
        <v>80000</v>
      </c>
      <c r="L277" s="440">
        <f t="shared" si="69"/>
        <v>0</v>
      </c>
      <c r="M277" s="440">
        <f>M275+M276</f>
        <v>0</v>
      </c>
      <c r="N277" s="440">
        <f>N275+N276</f>
        <v>0</v>
      </c>
    </row>
    <row r="278" spans="1:14" s="391" customFormat="1" ht="15" hidden="1" customHeight="1">
      <c r="A278" s="873"/>
      <c r="B278" s="874"/>
      <c r="C278" s="873"/>
      <c r="D278" s="874"/>
      <c r="E278" s="845" t="s">
        <v>883</v>
      </c>
      <c r="F278" s="846"/>
      <c r="G278" s="491" t="s">
        <v>0</v>
      </c>
      <c r="H278" s="440">
        <f t="shared" si="67"/>
        <v>500000</v>
      </c>
      <c r="I278" s="440">
        <f t="shared" si="68"/>
        <v>0</v>
      </c>
      <c r="J278" s="440">
        <v>0</v>
      </c>
      <c r="K278" s="440">
        <v>0</v>
      </c>
      <c r="L278" s="440">
        <f t="shared" si="69"/>
        <v>500000</v>
      </c>
      <c r="M278" s="440">
        <v>0</v>
      </c>
      <c r="N278" s="440">
        <v>500000</v>
      </c>
    </row>
    <row r="279" spans="1:14" s="391" customFormat="1" ht="15" hidden="1" customHeight="1">
      <c r="A279" s="873"/>
      <c r="B279" s="875"/>
      <c r="C279" s="873"/>
      <c r="D279" s="875"/>
      <c r="E279" s="847"/>
      <c r="F279" s="848"/>
      <c r="G279" s="491" t="s">
        <v>1</v>
      </c>
      <c r="H279" s="440">
        <f t="shared" si="67"/>
        <v>0</v>
      </c>
      <c r="I279" s="440">
        <f t="shared" si="68"/>
        <v>0</v>
      </c>
      <c r="J279" s="440">
        <v>0</v>
      </c>
      <c r="K279" s="440">
        <v>0</v>
      </c>
      <c r="L279" s="440">
        <f t="shared" si="69"/>
        <v>0</v>
      </c>
      <c r="M279" s="440">
        <v>0</v>
      </c>
      <c r="N279" s="440">
        <v>0</v>
      </c>
    </row>
    <row r="280" spans="1:14" s="391" customFormat="1" ht="15" hidden="1" customHeight="1">
      <c r="A280" s="886"/>
      <c r="B280" s="891"/>
      <c r="C280" s="886"/>
      <c r="D280" s="891"/>
      <c r="E280" s="849"/>
      <c r="F280" s="850"/>
      <c r="G280" s="491" t="s">
        <v>2</v>
      </c>
      <c r="H280" s="440">
        <f t="shared" si="67"/>
        <v>500000</v>
      </c>
      <c r="I280" s="440">
        <f t="shared" si="68"/>
        <v>0</v>
      </c>
      <c r="J280" s="440">
        <f>J278+J279</f>
        <v>0</v>
      </c>
      <c r="K280" s="440">
        <f>K278+K279</f>
        <v>0</v>
      </c>
      <c r="L280" s="440">
        <f t="shared" si="69"/>
        <v>500000</v>
      </c>
      <c r="M280" s="440">
        <f>M278+M279</f>
        <v>0</v>
      </c>
      <c r="N280" s="440">
        <f>N278+N279</f>
        <v>500000</v>
      </c>
    </row>
    <row r="281" spans="1:14" s="461" customFormat="1" ht="15" hidden="1" customHeight="1">
      <c r="A281" s="894" t="s">
        <v>45</v>
      </c>
      <c r="B281" s="895"/>
      <c r="C281" s="894" t="s">
        <v>165</v>
      </c>
      <c r="D281" s="895"/>
      <c r="E281" s="845" t="s">
        <v>884</v>
      </c>
      <c r="F281" s="846"/>
      <c r="G281" s="491" t="s">
        <v>0</v>
      </c>
      <c r="H281" s="440">
        <f t="shared" si="67"/>
        <v>43221000</v>
      </c>
      <c r="I281" s="440">
        <f t="shared" si="68"/>
        <v>5521000</v>
      </c>
      <c r="J281" s="440">
        <v>0</v>
      </c>
      <c r="K281" s="440">
        <v>5521000</v>
      </c>
      <c r="L281" s="440">
        <f t="shared" si="69"/>
        <v>37700000</v>
      </c>
      <c r="M281" s="440">
        <v>0</v>
      </c>
      <c r="N281" s="440">
        <v>37700000</v>
      </c>
    </row>
    <row r="282" spans="1:14" s="461" customFormat="1" ht="15" hidden="1" customHeight="1">
      <c r="A282" s="843"/>
      <c r="B282" s="907"/>
      <c r="C282" s="843"/>
      <c r="D282" s="907"/>
      <c r="E282" s="847"/>
      <c r="F282" s="848"/>
      <c r="G282" s="491" t="s">
        <v>1</v>
      </c>
      <c r="H282" s="440">
        <f t="shared" si="67"/>
        <v>0</v>
      </c>
      <c r="I282" s="440">
        <f t="shared" si="68"/>
        <v>0</v>
      </c>
      <c r="J282" s="440">
        <v>0</v>
      </c>
      <c r="K282" s="440">
        <v>0</v>
      </c>
      <c r="L282" s="440">
        <f t="shared" si="69"/>
        <v>0</v>
      </c>
      <c r="M282" s="440">
        <v>0</v>
      </c>
      <c r="N282" s="440">
        <v>0</v>
      </c>
    </row>
    <row r="283" spans="1:14" s="461" customFormat="1" ht="15" hidden="1" customHeight="1">
      <c r="A283" s="843"/>
      <c r="B283" s="907"/>
      <c r="C283" s="884"/>
      <c r="D283" s="908"/>
      <c r="E283" s="849"/>
      <c r="F283" s="850"/>
      <c r="G283" s="491" t="s">
        <v>2</v>
      </c>
      <c r="H283" s="440">
        <f t="shared" si="67"/>
        <v>43221000</v>
      </c>
      <c r="I283" s="440">
        <f t="shared" si="68"/>
        <v>5521000</v>
      </c>
      <c r="J283" s="440">
        <f>J281+J282</f>
        <v>0</v>
      </c>
      <c r="K283" s="440">
        <f>K281+K282</f>
        <v>5521000</v>
      </c>
      <c r="L283" s="440">
        <f t="shared" si="69"/>
        <v>37700000</v>
      </c>
      <c r="M283" s="440">
        <f>M281+M282</f>
        <v>0</v>
      </c>
      <c r="N283" s="440">
        <f>N281+N282</f>
        <v>37700000</v>
      </c>
    </row>
    <row r="284" spans="1:14" s="461" customFormat="1" ht="15" hidden="1" customHeight="1">
      <c r="A284" s="843"/>
      <c r="B284" s="844"/>
      <c r="C284" s="894" t="s">
        <v>885</v>
      </c>
      <c r="D284" s="895"/>
      <c r="E284" s="845" t="s">
        <v>886</v>
      </c>
      <c r="F284" s="846"/>
      <c r="G284" s="491" t="s">
        <v>0</v>
      </c>
      <c r="H284" s="440">
        <f t="shared" si="67"/>
        <v>27791450</v>
      </c>
      <c r="I284" s="440">
        <f t="shared" si="68"/>
        <v>0</v>
      </c>
      <c r="J284" s="440">
        <v>0</v>
      </c>
      <c r="K284" s="440">
        <v>0</v>
      </c>
      <c r="L284" s="440">
        <f t="shared" si="69"/>
        <v>27791450</v>
      </c>
      <c r="M284" s="440">
        <v>0</v>
      </c>
      <c r="N284" s="440">
        <v>27791450</v>
      </c>
    </row>
    <row r="285" spans="1:14" s="461" customFormat="1" ht="15" hidden="1" customHeight="1">
      <c r="A285" s="843"/>
      <c r="B285" s="907"/>
      <c r="C285" s="843"/>
      <c r="D285" s="907"/>
      <c r="E285" s="847"/>
      <c r="F285" s="848"/>
      <c r="G285" s="491" t="s">
        <v>1</v>
      </c>
      <c r="H285" s="440">
        <f t="shared" si="67"/>
        <v>0</v>
      </c>
      <c r="I285" s="440">
        <f t="shared" si="68"/>
        <v>0</v>
      </c>
      <c r="J285" s="440">
        <v>0</v>
      </c>
      <c r="K285" s="440">
        <v>0</v>
      </c>
      <c r="L285" s="440">
        <f t="shared" si="69"/>
        <v>0</v>
      </c>
      <c r="M285" s="440">
        <v>0</v>
      </c>
      <c r="N285" s="440">
        <v>0</v>
      </c>
    </row>
    <row r="286" spans="1:14" s="461" customFormat="1" ht="15" hidden="1" customHeight="1">
      <c r="A286" s="843"/>
      <c r="B286" s="907"/>
      <c r="C286" s="884"/>
      <c r="D286" s="908"/>
      <c r="E286" s="849"/>
      <c r="F286" s="850"/>
      <c r="G286" s="491" t="s">
        <v>2</v>
      </c>
      <c r="H286" s="440">
        <f t="shared" si="67"/>
        <v>27791450</v>
      </c>
      <c r="I286" s="440">
        <f t="shared" si="68"/>
        <v>0</v>
      </c>
      <c r="J286" s="440">
        <f>J284+J285</f>
        <v>0</v>
      </c>
      <c r="K286" s="440">
        <f>K284+K285</f>
        <v>0</v>
      </c>
      <c r="L286" s="440">
        <f t="shared" si="69"/>
        <v>27791450</v>
      </c>
      <c r="M286" s="440">
        <f>M284+M285</f>
        <v>0</v>
      </c>
      <c r="N286" s="440">
        <f>N284+N285</f>
        <v>27791450</v>
      </c>
    </row>
    <row r="287" spans="1:14" s="461" customFormat="1" ht="15" hidden="1" customHeight="1">
      <c r="A287" s="843"/>
      <c r="B287" s="844"/>
      <c r="C287" s="894" t="s">
        <v>168</v>
      </c>
      <c r="D287" s="895"/>
      <c r="E287" s="910" t="s">
        <v>887</v>
      </c>
      <c r="F287" s="846"/>
      <c r="G287" s="491" t="s">
        <v>0</v>
      </c>
      <c r="H287" s="440">
        <f>I287+L287</f>
        <v>37229</v>
      </c>
      <c r="I287" s="440">
        <f>J287+K287</f>
        <v>37229</v>
      </c>
      <c r="J287" s="440">
        <v>37229</v>
      </c>
      <c r="K287" s="440">
        <v>0</v>
      </c>
      <c r="L287" s="440">
        <f>M287+N287</f>
        <v>0</v>
      </c>
      <c r="M287" s="440">
        <v>0</v>
      </c>
      <c r="N287" s="440">
        <v>0</v>
      </c>
    </row>
    <row r="288" spans="1:14" s="461" customFormat="1" ht="15" hidden="1" customHeight="1">
      <c r="A288" s="843"/>
      <c r="B288" s="907"/>
      <c r="C288" s="843"/>
      <c r="D288" s="907"/>
      <c r="E288" s="847"/>
      <c r="F288" s="848"/>
      <c r="G288" s="491" t="s">
        <v>1</v>
      </c>
      <c r="H288" s="440">
        <f t="shared" ref="H288:H289" si="70">I288+L288</f>
        <v>0</v>
      </c>
      <c r="I288" s="440">
        <f t="shared" ref="I288:I289" si="71">J288+K288</f>
        <v>0</v>
      </c>
      <c r="J288" s="440">
        <v>0</v>
      </c>
      <c r="K288" s="440">
        <v>0</v>
      </c>
      <c r="L288" s="440">
        <f t="shared" ref="L288:L289" si="72">M288+N288</f>
        <v>0</v>
      </c>
      <c r="M288" s="440">
        <v>0</v>
      </c>
      <c r="N288" s="440">
        <v>0</v>
      </c>
    </row>
    <row r="289" spans="1:14" s="461" customFormat="1" ht="15" hidden="1" customHeight="1">
      <c r="A289" s="843"/>
      <c r="B289" s="907"/>
      <c r="C289" s="843"/>
      <c r="D289" s="907"/>
      <c r="E289" s="849"/>
      <c r="F289" s="850"/>
      <c r="G289" s="491" t="s">
        <v>2</v>
      </c>
      <c r="H289" s="440">
        <f t="shared" si="70"/>
        <v>37229</v>
      </c>
      <c r="I289" s="440">
        <f t="shared" si="71"/>
        <v>37229</v>
      </c>
      <c r="J289" s="440">
        <f>J287+J288</f>
        <v>37229</v>
      </c>
      <c r="K289" s="440">
        <f>K287+K288</f>
        <v>0</v>
      </c>
      <c r="L289" s="440">
        <f t="shared" si="72"/>
        <v>0</v>
      </c>
      <c r="M289" s="440">
        <f>M287+M288</f>
        <v>0</v>
      </c>
      <c r="N289" s="440">
        <f>N287+N288</f>
        <v>0</v>
      </c>
    </row>
    <row r="290" spans="1:14" s="461" customFormat="1" ht="15" hidden="1" customHeight="1">
      <c r="A290" s="843"/>
      <c r="B290" s="844"/>
      <c r="C290" s="894" t="s">
        <v>170</v>
      </c>
      <c r="D290" s="895"/>
      <c r="E290" s="845" t="s">
        <v>888</v>
      </c>
      <c r="F290" s="846"/>
      <c r="G290" s="491" t="s">
        <v>0</v>
      </c>
      <c r="H290" s="440">
        <f>I290+L290</f>
        <v>2645000</v>
      </c>
      <c r="I290" s="440">
        <f>J290+K290</f>
        <v>2645000</v>
      </c>
      <c r="J290" s="440">
        <v>2645000</v>
      </c>
      <c r="K290" s="440">
        <v>0</v>
      </c>
      <c r="L290" s="440">
        <f>M290+N290</f>
        <v>0</v>
      </c>
      <c r="M290" s="440">
        <v>0</v>
      </c>
      <c r="N290" s="440">
        <v>0</v>
      </c>
    </row>
    <row r="291" spans="1:14" s="461" customFormat="1" ht="15" hidden="1" customHeight="1">
      <c r="A291" s="843"/>
      <c r="B291" s="907"/>
      <c r="C291" s="843"/>
      <c r="D291" s="907"/>
      <c r="E291" s="847"/>
      <c r="F291" s="848"/>
      <c r="G291" s="491" t="s">
        <v>1</v>
      </c>
      <c r="H291" s="440">
        <f t="shared" ref="H291:H292" si="73">I291+L291</f>
        <v>0</v>
      </c>
      <c r="I291" s="440">
        <f t="shared" ref="I291:I292" si="74">J291+K291</f>
        <v>0</v>
      </c>
      <c r="J291" s="440">
        <v>0</v>
      </c>
      <c r="K291" s="440">
        <v>0</v>
      </c>
      <c r="L291" s="440">
        <f t="shared" ref="L291:L292" si="75">M291+N291</f>
        <v>0</v>
      </c>
      <c r="M291" s="440">
        <v>0</v>
      </c>
      <c r="N291" s="440">
        <v>0</v>
      </c>
    </row>
    <row r="292" spans="1:14" s="461" customFormat="1" ht="15" hidden="1" customHeight="1">
      <c r="A292" s="843"/>
      <c r="B292" s="907"/>
      <c r="C292" s="843"/>
      <c r="D292" s="907"/>
      <c r="E292" s="849"/>
      <c r="F292" s="850"/>
      <c r="G292" s="491" t="s">
        <v>2</v>
      </c>
      <c r="H292" s="440">
        <f t="shared" si="73"/>
        <v>2645000</v>
      </c>
      <c r="I292" s="440">
        <f t="shared" si="74"/>
        <v>2645000</v>
      </c>
      <c r="J292" s="440">
        <f>J290+J291</f>
        <v>2645000</v>
      </c>
      <c r="K292" s="440">
        <f>K290+K291</f>
        <v>0</v>
      </c>
      <c r="L292" s="440">
        <f t="shared" si="75"/>
        <v>0</v>
      </c>
      <c r="M292" s="440">
        <f>M290+M291</f>
        <v>0</v>
      </c>
      <c r="N292" s="440">
        <f>N290+N291</f>
        <v>0</v>
      </c>
    </row>
    <row r="293" spans="1:14" s="461" customFormat="1" ht="28.5" customHeight="1">
      <c r="A293" s="843" t="s">
        <v>45</v>
      </c>
      <c r="B293" s="844"/>
      <c r="C293" s="843" t="s">
        <v>170</v>
      </c>
      <c r="D293" s="844"/>
      <c r="E293" s="845" t="s">
        <v>889</v>
      </c>
      <c r="F293" s="846"/>
      <c r="G293" s="491" t="s">
        <v>0</v>
      </c>
      <c r="H293" s="440">
        <f>I293+L293</f>
        <v>1219000</v>
      </c>
      <c r="I293" s="440">
        <f>J293+K293</f>
        <v>1219000</v>
      </c>
      <c r="J293" s="440">
        <v>1219000</v>
      </c>
      <c r="K293" s="440">
        <v>0</v>
      </c>
      <c r="L293" s="440">
        <f>M293+N293</f>
        <v>0</v>
      </c>
      <c r="M293" s="440">
        <v>0</v>
      </c>
      <c r="N293" s="440">
        <v>0</v>
      </c>
    </row>
    <row r="294" spans="1:14" s="461" customFormat="1" ht="28.5" customHeight="1">
      <c r="A294" s="843"/>
      <c r="B294" s="907"/>
      <c r="C294" s="843"/>
      <c r="D294" s="907"/>
      <c r="E294" s="847"/>
      <c r="F294" s="848"/>
      <c r="G294" s="491" t="s">
        <v>1</v>
      </c>
      <c r="H294" s="440">
        <f t="shared" ref="H294:H295" si="76">I294+L294</f>
        <v>0</v>
      </c>
      <c r="I294" s="440">
        <f t="shared" ref="I294:I295" si="77">J294+K294</f>
        <v>0</v>
      </c>
      <c r="J294" s="440">
        <v>0</v>
      </c>
      <c r="K294" s="440">
        <v>0</v>
      </c>
      <c r="L294" s="440">
        <f t="shared" ref="L294:L295" si="78">M294+N294</f>
        <v>0</v>
      </c>
      <c r="M294" s="440">
        <v>0</v>
      </c>
      <c r="N294" s="440">
        <v>0</v>
      </c>
    </row>
    <row r="295" spans="1:14" s="461" customFormat="1" ht="28.5" customHeight="1">
      <c r="A295" s="843"/>
      <c r="B295" s="907"/>
      <c r="C295" s="884"/>
      <c r="D295" s="908"/>
      <c r="E295" s="849"/>
      <c r="F295" s="850"/>
      <c r="G295" s="491" t="s">
        <v>2</v>
      </c>
      <c r="H295" s="440">
        <f t="shared" si="76"/>
        <v>1219000</v>
      </c>
      <c r="I295" s="440">
        <f t="shared" si="77"/>
        <v>1219000</v>
      </c>
      <c r="J295" s="440">
        <f>J293+J294</f>
        <v>1219000</v>
      </c>
      <c r="K295" s="440">
        <f>K293+K294</f>
        <v>0</v>
      </c>
      <c r="L295" s="440">
        <f t="shared" si="78"/>
        <v>0</v>
      </c>
      <c r="M295" s="440">
        <f>M293+M294</f>
        <v>0</v>
      </c>
      <c r="N295" s="440">
        <f>N293+N294</f>
        <v>0</v>
      </c>
    </row>
    <row r="296" spans="1:14" s="461" customFormat="1" ht="15" hidden="1" customHeight="1">
      <c r="A296" s="843"/>
      <c r="B296" s="844"/>
      <c r="C296" s="894" t="s">
        <v>495</v>
      </c>
      <c r="D296" s="895"/>
      <c r="E296" s="845" t="s">
        <v>890</v>
      </c>
      <c r="F296" s="846"/>
      <c r="G296" s="491" t="s">
        <v>0</v>
      </c>
      <c r="H296" s="440">
        <f t="shared" si="67"/>
        <v>150000</v>
      </c>
      <c r="I296" s="440">
        <f t="shared" si="68"/>
        <v>150000</v>
      </c>
      <c r="J296" s="440">
        <v>150000</v>
      </c>
      <c r="K296" s="440">
        <v>0</v>
      </c>
      <c r="L296" s="440">
        <f t="shared" si="69"/>
        <v>0</v>
      </c>
      <c r="M296" s="440">
        <v>0</v>
      </c>
      <c r="N296" s="440">
        <v>0</v>
      </c>
    </row>
    <row r="297" spans="1:14" s="461" customFormat="1" ht="15" hidden="1" customHeight="1">
      <c r="A297" s="843"/>
      <c r="B297" s="907"/>
      <c r="C297" s="843"/>
      <c r="D297" s="907"/>
      <c r="E297" s="847"/>
      <c r="F297" s="848"/>
      <c r="G297" s="491" t="s">
        <v>1</v>
      </c>
      <c r="H297" s="440">
        <f t="shared" si="67"/>
        <v>0</v>
      </c>
      <c r="I297" s="440">
        <f t="shared" si="68"/>
        <v>0</v>
      </c>
      <c r="J297" s="440">
        <v>0</v>
      </c>
      <c r="K297" s="440">
        <v>0</v>
      </c>
      <c r="L297" s="440">
        <f t="shared" si="69"/>
        <v>0</v>
      </c>
      <c r="M297" s="440">
        <v>0</v>
      </c>
      <c r="N297" s="440">
        <v>0</v>
      </c>
    </row>
    <row r="298" spans="1:14" s="461" customFormat="1" ht="15" hidden="1" customHeight="1">
      <c r="A298" s="843"/>
      <c r="B298" s="907"/>
      <c r="C298" s="884"/>
      <c r="D298" s="908"/>
      <c r="E298" s="849"/>
      <c r="F298" s="850"/>
      <c r="G298" s="491" t="s">
        <v>2</v>
      </c>
      <c r="H298" s="440">
        <f t="shared" si="67"/>
        <v>150000</v>
      </c>
      <c r="I298" s="440">
        <f t="shared" si="68"/>
        <v>150000</v>
      </c>
      <c r="J298" s="440">
        <f>J296+J297</f>
        <v>150000</v>
      </c>
      <c r="K298" s="440">
        <f>K296+K297</f>
        <v>0</v>
      </c>
      <c r="L298" s="440">
        <f t="shared" si="69"/>
        <v>0</v>
      </c>
      <c r="M298" s="440">
        <f>M296+M297</f>
        <v>0</v>
      </c>
      <c r="N298" s="440">
        <f>N296+N297</f>
        <v>0</v>
      </c>
    </row>
    <row r="299" spans="1:14" s="461" customFormat="1" ht="15" hidden="1" customHeight="1">
      <c r="A299" s="843"/>
      <c r="B299" s="844"/>
      <c r="C299" s="894" t="s">
        <v>173</v>
      </c>
      <c r="D299" s="895"/>
      <c r="E299" s="845" t="s">
        <v>891</v>
      </c>
      <c r="F299" s="846"/>
      <c r="G299" s="491" t="s">
        <v>0</v>
      </c>
      <c r="H299" s="440">
        <f t="shared" si="67"/>
        <v>26624202</v>
      </c>
      <c r="I299" s="440">
        <f t="shared" si="68"/>
        <v>26624202</v>
      </c>
      <c r="J299" s="440">
        <v>26624202</v>
      </c>
      <c r="K299" s="440">
        <v>0</v>
      </c>
      <c r="L299" s="440">
        <f t="shared" si="69"/>
        <v>0</v>
      </c>
      <c r="M299" s="440">
        <v>0</v>
      </c>
      <c r="N299" s="440">
        <v>0</v>
      </c>
    </row>
    <row r="300" spans="1:14" s="461" customFormat="1" ht="15" hidden="1" customHeight="1">
      <c r="A300" s="843"/>
      <c r="B300" s="907"/>
      <c r="C300" s="843"/>
      <c r="D300" s="907"/>
      <c r="E300" s="847"/>
      <c r="F300" s="848"/>
      <c r="G300" s="491" t="s">
        <v>1</v>
      </c>
      <c r="H300" s="440">
        <f t="shared" si="67"/>
        <v>0</v>
      </c>
      <c r="I300" s="440">
        <f t="shared" si="68"/>
        <v>0</v>
      </c>
      <c r="J300" s="440">
        <v>0</v>
      </c>
      <c r="K300" s="440">
        <v>0</v>
      </c>
      <c r="L300" s="440">
        <f t="shared" si="69"/>
        <v>0</v>
      </c>
      <c r="M300" s="440">
        <v>0</v>
      </c>
      <c r="N300" s="440">
        <v>0</v>
      </c>
    </row>
    <row r="301" spans="1:14" s="461" customFormat="1" ht="15" hidden="1" customHeight="1">
      <c r="A301" s="843"/>
      <c r="B301" s="907"/>
      <c r="C301" s="884"/>
      <c r="D301" s="908"/>
      <c r="E301" s="849"/>
      <c r="F301" s="850"/>
      <c r="G301" s="491" t="s">
        <v>2</v>
      </c>
      <c r="H301" s="440">
        <f t="shared" si="67"/>
        <v>26624202</v>
      </c>
      <c r="I301" s="440">
        <f t="shared" si="68"/>
        <v>26624202</v>
      </c>
      <c r="J301" s="440">
        <f>J299+J300</f>
        <v>26624202</v>
      </c>
      <c r="K301" s="440">
        <f>K299+K300</f>
        <v>0</v>
      </c>
      <c r="L301" s="440">
        <f t="shared" si="69"/>
        <v>0</v>
      </c>
      <c r="M301" s="440">
        <f>M299+M300</f>
        <v>0</v>
      </c>
      <c r="N301" s="440">
        <f>N299+N300</f>
        <v>0</v>
      </c>
    </row>
    <row r="302" spans="1:14" s="461" customFormat="1" ht="15" hidden="1" customHeight="1">
      <c r="A302" s="843"/>
      <c r="B302" s="844"/>
      <c r="C302" s="894" t="s">
        <v>176</v>
      </c>
      <c r="D302" s="895"/>
      <c r="E302" s="845" t="s">
        <v>892</v>
      </c>
      <c r="F302" s="846"/>
      <c r="G302" s="491" t="s">
        <v>0</v>
      </c>
      <c r="H302" s="440">
        <f t="shared" si="67"/>
        <v>50000</v>
      </c>
      <c r="I302" s="440">
        <f t="shared" si="68"/>
        <v>50000</v>
      </c>
      <c r="J302" s="440">
        <v>0</v>
      </c>
      <c r="K302" s="440">
        <v>50000</v>
      </c>
      <c r="L302" s="440">
        <f t="shared" si="69"/>
        <v>0</v>
      </c>
      <c r="M302" s="440">
        <v>0</v>
      </c>
      <c r="N302" s="440">
        <v>0</v>
      </c>
    </row>
    <row r="303" spans="1:14" s="461" customFormat="1" ht="15" hidden="1" customHeight="1">
      <c r="A303" s="843"/>
      <c r="B303" s="851"/>
      <c r="C303" s="843"/>
      <c r="D303" s="851"/>
      <c r="E303" s="847"/>
      <c r="F303" s="848"/>
      <c r="G303" s="491" t="s">
        <v>1</v>
      </c>
      <c r="H303" s="440">
        <f t="shared" si="67"/>
        <v>0</v>
      </c>
      <c r="I303" s="440">
        <f t="shared" si="68"/>
        <v>0</v>
      </c>
      <c r="J303" s="440">
        <v>0</v>
      </c>
      <c r="K303" s="440">
        <v>0</v>
      </c>
      <c r="L303" s="440">
        <f t="shared" si="69"/>
        <v>0</v>
      </c>
      <c r="M303" s="440">
        <v>0</v>
      </c>
      <c r="N303" s="440">
        <v>0</v>
      </c>
    </row>
    <row r="304" spans="1:14" s="461" customFormat="1" ht="15" hidden="1" customHeight="1">
      <c r="A304" s="884"/>
      <c r="B304" s="885"/>
      <c r="C304" s="884"/>
      <c r="D304" s="885"/>
      <c r="E304" s="849"/>
      <c r="F304" s="850"/>
      <c r="G304" s="491" t="s">
        <v>2</v>
      </c>
      <c r="H304" s="440">
        <f t="shared" si="67"/>
        <v>50000</v>
      </c>
      <c r="I304" s="440">
        <f t="shared" si="68"/>
        <v>50000</v>
      </c>
      <c r="J304" s="440">
        <f>J302+J303</f>
        <v>0</v>
      </c>
      <c r="K304" s="440">
        <f>K302+K303</f>
        <v>50000</v>
      </c>
      <c r="L304" s="440">
        <f t="shared" si="69"/>
        <v>0</v>
      </c>
      <c r="M304" s="440">
        <f>M302+M303</f>
        <v>0</v>
      </c>
      <c r="N304" s="440">
        <f>N302+N303</f>
        <v>0</v>
      </c>
    </row>
    <row r="305" spans="1:14" s="391" customFormat="1" ht="15" hidden="1" customHeight="1">
      <c r="A305" s="881" t="s">
        <v>91</v>
      </c>
      <c r="B305" s="882"/>
      <c r="C305" s="881" t="s">
        <v>177</v>
      </c>
      <c r="D305" s="882"/>
      <c r="E305" s="845" t="s">
        <v>893</v>
      </c>
      <c r="F305" s="846"/>
      <c r="G305" s="498" t="s">
        <v>0</v>
      </c>
      <c r="H305" s="483">
        <f t="shared" si="67"/>
        <v>250000</v>
      </c>
      <c r="I305" s="483">
        <f t="shared" si="68"/>
        <v>0</v>
      </c>
      <c r="J305" s="483">
        <v>0</v>
      </c>
      <c r="K305" s="483">
        <v>0</v>
      </c>
      <c r="L305" s="483">
        <f t="shared" si="69"/>
        <v>250000</v>
      </c>
      <c r="M305" s="483">
        <v>0</v>
      </c>
      <c r="N305" s="483">
        <v>250000</v>
      </c>
    </row>
    <row r="306" spans="1:14" s="391" customFormat="1" ht="15" hidden="1" customHeight="1">
      <c r="A306" s="873"/>
      <c r="B306" s="851"/>
      <c r="C306" s="873"/>
      <c r="D306" s="851"/>
      <c r="E306" s="847"/>
      <c r="F306" s="848"/>
      <c r="G306" s="498" t="s">
        <v>1</v>
      </c>
      <c r="H306" s="483">
        <f t="shared" si="67"/>
        <v>0</v>
      </c>
      <c r="I306" s="483">
        <f t="shared" si="68"/>
        <v>0</v>
      </c>
      <c r="J306" s="483">
        <v>0</v>
      </c>
      <c r="K306" s="483">
        <v>0</v>
      </c>
      <c r="L306" s="483">
        <f t="shared" si="69"/>
        <v>0</v>
      </c>
      <c r="M306" s="483">
        <v>0</v>
      </c>
      <c r="N306" s="483">
        <v>0</v>
      </c>
    </row>
    <row r="307" spans="1:14" s="391" customFormat="1" ht="15" hidden="1" customHeight="1">
      <c r="A307" s="886"/>
      <c r="B307" s="885"/>
      <c r="C307" s="886"/>
      <c r="D307" s="885"/>
      <c r="E307" s="849"/>
      <c r="F307" s="850"/>
      <c r="G307" s="498" t="s">
        <v>2</v>
      </c>
      <c r="H307" s="440">
        <f t="shared" si="67"/>
        <v>250000</v>
      </c>
      <c r="I307" s="440">
        <f t="shared" si="68"/>
        <v>0</v>
      </c>
      <c r="J307" s="440">
        <f>J305+J306</f>
        <v>0</v>
      </c>
      <c r="K307" s="440">
        <f>K305+K306</f>
        <v>0</v>
      </c>
      <c r="L307" s="440">
        <f t="shared" si="69"/>
        <v>250000</v>
      </c>
      <c r="M307" s="440">
        <f>M305+M306</f>
        <v>0</v>
      </c>
      <c r="N307" s="440">
        <f>N305+N306</f>
        <v>250000</v>
      </c>
    </row>
    <row r="308" spans="1:14" s="391" customFormat="1" ht="15" hidden="1" customHeight="1">
      <c r="A308" s="881" t="s">
        <v>51</v>
      </c>
      <c r="B308" s="882"/>
      <c r="C308" s="881" t="s">
        <v>189</v>
      </c>
      <c r="D308" s="882"/>
      <c r="E308" s="845" t="s">
        <v>501</v>
      </c>
      <c r="F308" s="846"/>
      <c r="G308" s="491" t="s">
        <v>0</v>
      </c>
      <c r="H308" s="440">
        <f t="shared" si="67"/>
        <v>108639</v>
      </c>
      <c r="I308" s="440">
        <f t="shared" si="68"/>
        <v>108639</v>
      </c>
      <c r="J308" s="440">
        <v>108639</v>
      </c>
      <c r="K308" s="440">
        <v>0</v>
      </c>
      <c r="L308" s="440">
        <f t="shared" si="69"/>
        <v>0</v>
      </c>
      <c r="M308" s="440">
        <v>0</v>
      </c>
      <c r="N308" s="440">
        <v>0</v>
      </c>
    </row>
    <row r="309" spans="1:14" s="391" customFormat="1" ht="15" hidden="1" customHeight="1">
      <c r="A309" s="873"/>
      <c r="B309" s="851"/>
      <c r="C309" s="873"/>
      <c r="D309" s="851"/>
      <c r="E309" s="847"/>
      <c r="F309" s="848"/>
      <c r="G309" s="491" t="s">
        <v>1</v>
      </c>
      <c r="H309" s="440">
        <f t="shared" si="67"/>
        <v>0</v>
      </c>
      <c r="I309" s="440">
        <f t="shared" si="68"/>
        <v>0</v>
      </c>
      <c r="J309" s="440">
        <v>0</v>
      </c>
      <c r="K309" s="440">
        <v>0</v>
      </c>
      <c r="L309" s="440">
        <f t="shared" si="69"/>
        <v>0</v>
      </c>
      <c r="M309" s="440">
        <v>0</v>
      </c>
      <c r="N309" s="440">
        <v>0</v>
      </c>
    </row>
    <row r="310" spans="1:14" s="391" customFormat="1" ht="15" hidden="1" customHeight="1">
      <c r="A310" s="886"/>
      <c r="B310" s="885"/>
      <c r="C310" s="886"/>
      <c r="D310" s="885"/>
      <c r="E310" s="849"/>
      <c r="F310" s="850"/>
      <c r="G310" s="491" t="s">
        <v>2</v>
      </c>
      <c r="H310" s="440">
        <f t="shared" si="67"/>
        <v>108639</v>
      </c>
      <c r="I310" s="440">
        <f t="shared" si="68"/>
        <v>108639</v>
      </c>
      <c r="J310" s="440">
        <f>J308+J309</f>
        <v>108639</v>
      </c>
      <c r="K310" s="440">
        <f>K308+K309</f>
        <v>0</v>
      </c>
      <c r="L310" s="440">
        <f t="shared" si="69"/>
        <v>0</v>
      </c>
      <c r="M310" s="440">
        <f>M308+M309</f>
        <v>0</v>
      </c>
      <c r="N310" s="440">
        <f>N308+N309</f>
        <v>0</v>
      </c>
    </row>
    <row r="311" spans="1:14" s="391" customFormat="1" ht="15" hidden="1" customHeight="1">
      <c r="A311" s="881" t="s">
        <v>190</v>
      </c>
      <c r="B311" s="882"/>
      <c r="C311" s="881" t="s">
        <v>192</v>
      </c>
      <c r="D311" s="882"/>
      <c r="E311" s="845" t="s">
        <v>894</v>
      </c>
      <c r="F311" s="846"/>
      <c r="G311" s="491" t="s">
        <v>0</v>
      </c>
      <c r="H311" s="440">
        <f t="shared" si="67"/>
        <v>200000</v>
      </c>
      <c r="I311" s="440">
        <f t="shared" si="68"/>
        <v>200000</v>
      </c>
      <c r="J311" s="440">
        <v>0</v>
      </c>
      <c r="K311" s="440">
        <v>200000</v>
      </c>
      <c r="L311" s="440">
        <f t="shared" si="69"/>
        <v>0</v>
      </c>
      <c r="M311" s="440">
        <v>0</v>
      </c>
      <c r="N311" s="440">
        <v>0</v>
      </c>
    </row>
    <row r="312" spans="1:14" s="391" customFormat="1" ht="15" hidden="1" customHeight="1">
      <c r="A312" s="873"/>
      <c r="B312" s="851"/>
      <c r="C312" s="873"/>
      <c r="D312" s="851"/>
      <c r="E312" s="847"/>
      <c r="F312" s="848"/>
      <c r="G312" s="491" t="s">
        <v>1</v>
      </c>
      <c r="H312" s="440">
        <f t="shared" si="67"/>
        <v>0</v>
      </c>
      <c r="I312" s="440">
        <f t="shared" si="68"/>
        <v>0</v>
      </c>
      <c r="J312" s="440">
        <v>0</v>
      </c>
      <c r="K312" s="440">
        <v>0</v>
      </c>
      <c r="L312" s="440">
        <f t="shared" si="69"/>
        <v>0</v>
      </c>
      <c r="M312" s="440">
        <v>0</v>
      </c>
      <c r="N312" s="440">
        <v>0</v>
      </c>
    </row>
    <row r="313" spans="1:14" s="391" customFormat="1" ht="15" hidden="1" customHeight="1">
      <c r="A313" s="873"/>
      <c r="B313" s="851"/>
      <c r="C313" s="873"/>
      <c r="D313" s="851"/>
      <c r="E313" s="849"/>
      <c r="F313" s="850"/>
      <c r="G313" s="491" t="s">
        <v>2</v>
      </c>
      <c r="H313" s="440">
        <f t="shared" si="67"/>
        <v>200000</v>
      </c>
      <c r="I313" s="440">
        <f t="shared" si="68"/>
        <v>200000</v>
      </c>
      <c r="J313" s="440">
        <f>J311+J312</f>
        <v>0</v>
      </c>
      <c r="K313" s="440">
        <f>K311+K312</f>
        <v>200000</v>
      </c>
      <c r="L313" s="440">
        <f t="shared" si="69"/>
        <v>0</v>
      </c>
      <c r="M313" s="440">
        <f>M311+M312</f>
        <v>0</v>
      </c>
      <c r="N313" s="440">
        <f>N311+N312</f>
        <v>0</v>
      </c>
    </row>
    <row r="314" spans="1:14" s="391" customFormat="1" ht="15" hidden="1" customHeight="1">
      <c r="A314" s="873"/>
      <c r="B314" s="874"/>
      <c r="C314" s="873"/>
      <c r="D314" s="874"/>
      <c r="E314" s="845" t="s">
        <v>895</v>
      </c>
      <c r="F314" s="846"/>
      <c r="G314" s="491" t="s">
        <v>0</v>
      </c>
      <c r="H314" s="440">
        <f t="shared" si="67"/>
        <v>100000</v>
      </c>
      <c r="I314" s="440">
        <f t="shared" si="68"/>
        <v>100000</v>
      </c>
      <c r="J314" s="440">
        <v>0</v>
      </c>
      <c r="K314" s="440">
        <v>100000</v>
      </c>
      <c r="L314" s="440">
        <f t="shared" si="69"/>
        <v>0</v>
      </c>
      <c r="M314" s="440">
        <v>0</v>
      </c>
      <c r="N314" s="440">
        <v>0</v>
      </c>
    </row>
    <row r="315" spans="1:14" s="391" customFormat="1" ht="15" hidden="1" customHeight="1">
      <c r="A315" s="873"/>
      <c r="B315" s="851"/>
      <c r="C315" s="873"/>
      <c r="D315" s="851"/>
      <c r="E315" s="847"/>
      <c r="F315" s="848"/>
      <c r="G315" s="491" t="s">
        <v>1</v>
      </c>
      <c r="H315" s="440">
        <f t="shared" si="67"/>
        <v>0</v>
      </c>
      <c r="I315" s="440">
        <f t="shared" si="68"/>
        <v>0</v>
      </c>
      <c r="J315" s="440">
        <v>0</v>
      </c>
      <c r="K315" s="440">
        <v>0</v>
      </c>
      <c r="L315" s="440">
        <f t="shared" si="69"/>
        <v>0</v>
      </c>
      <c r="M315" s="440">
        <v>0</v>
      </c>
      <c r="N315" s="440">
        <v>0</v>
      </c>
    </row>
    <row r="316" spans="1:14" s="391" customFormat="1" ht="15" hidden="1" customHeight="1">
      <c r="A316" s="886"/>
      <c r="B316" s="885"/>
      <c r="C316" s="886"/>
      <c r="D316" s="885"/>
      <c r="E316" s="849"/>
      <c r="F316" s="850"/>
      <c r="G316" s="491" t="s">
        <v>2</v>
      </c>
      <c r="H316" s="440">
        <f t="shared" si="67"/>
        <v>100000</v>
      </c>
      <c r="I316" s="440">
        <f t="shared" si="68"/>
        <v>100000</v>
      </c>
      <c r="J316" s="440">
        <f>J314+J315</f>
        <v>0</v>
      </c>
      <c r="K316" s="440">
        <f>K314+K315</f>
        <v>100000</v>
      </c>
      <c r="L316" s="440">
        <f t="shared" si="69"/>
        <v>0</v>
      </c>
      <c r="M316" s="440">
        <f>M314+M315</f>
        <v>0</v>
      </c>
      <c r="N316" s="440">
        <f>N314+N315</f>
        <v>0</v>
      </c>
    </row>
    <row r="317" spans="1:14" s="391" customFormat="1" ht="15" hidden="1" customHeight="1">
      <c r="A317" s="881" t="s">
        <v>53</v>
      </c>
      <c r="B317" s="882"/>
      <c r="C317" s="881" t="s">
        <v>205</v>
      </c>
      <c r="D317" s="882"/>
      <c r="E317" s="845" t="s">
        <v>896</v>
      </c>
      <c r="F317" s="846"/>
      <c r="G317" s="498" t="s">
        <v>0</v>
      </c>
      <c r="H317" s="483">
        <f t="shared" si="67"/>
        <v>140000</v>
      </c>
      <c r="I317" s="483">
        <f t="shared" si="68"/>
        <v>0</v>
      </c>
      <c r="J317" s="483">
        <v>0</v>
      </c>
      <c r="K317" s="483">
        <v>0</v>
      </c>
      <c r="L317" s="483">
        <f t="shared" si="69"/>
        <v>140000</v>
      </c>
      <c r="M317" s="483">
        <v>0</v>
      </c>
      <c r="N317" s="483">
        <v>140000</v>
      </c>
    </row>
    <row r="318" spans="1:14" s="391" customFormat="1" ht="15" hidden="1" customHeight="1">
      <c r="A318" s="873"/>
      <c r="B318" s="851"/>
      <c r="C318" s="873"/>
      <c r="D318" s="851"/>
      <c r="E318" s="847"/>
      <c r="F318" s="848"/>
      <c r="G318" s="498" t="s">
        <v>1</v>
      </c>
      <c r="H318" s="483">
        <f t="shared" si="67"/>
        <v>0</v>
      </c>
      <c r="I318" s="483">
        <f t="shared" si="68"/>
        <v>0</v>
      </c>
      <c r="J318" s="483">
        <v>0</v>
      </c>
      <c r="K318" s="483">
        <v>0</v>
      </c>
      <c r="L318" s="483">
        <f t="shared" si="69"/>
        <v>0</v>
      </c>
      <c r="M318" s="483">
        <v>0</v>
      </c>
      <c r="N318" s="483">
        <v>0</v>
      </c>
    </row>
    <row r="319" spans="1:14" s="391" customFormat="1" ht="15" hidden="1" customHeight="1">
      <c r="A319" s="886"/>
      <c r="B319" s="885"/>
      <c r="C319" s="886"/>
      <c r="D319" s="885"/>
      <c r="E319" s="849"/>
      <c r="F319" s="850"/>
      <c r="G319" s="498" t="s">
        <v>2</v>
      </c>
      <c r="H319" s="440">
        <f t="shared" si="67"/>
        <v>140000</v>
      </c>
      <c r="I319" s="440">
        <f t="shared" si="68"/>
        <v>0</v>
      </c>
      <c r="J319" s="440">
        <f>J317+J318</f>
        <v>0</v>
      </c>
      <c r="K319" s="440">
        <f>K317+K318</f>
        <v>0</v>
      </c>
      <c r="L319" s="440">
        <f t="shared" si="69"/>
        <v>140000</v>
      </c>
      <c r="M319" s="440">
        <f>M317+M318</f>
        <v>0</v>
      </c>
      <c r="N319" s="440">
        <f>N317+N318</f>
        <v>140000</v>
      </c>
    </row>
    <row r="320" spans="1:14" s="461" customFormat="1" ht="15" hidden="1" customHeight="1">
      <c r="A320" s="894" t="s">
        <v>61</v>
      </c>
      <c r="B320" s="895"/>
      <c r="C320" s="894" t="s">
        <v>378</v>
      </c>
      <c r="D320" s="895"/>
      <c r="E320" s="845" t="s">
        <v>897</v>
      </c>
      <c r="F320" s="846"/>
      <c r="G320" s="491" t="s">
        <v>0</v>
      </c>
      <c r="H320" s="440">
        <f t="shared" si="67"/>
        <v>13751263</v>
      </c>
      <c r="I320" s="440">
        <f t="shared" si="68"/>
        <v>13751263</v>
      </c>
      <c r="J320" s="440">
        <v>13751263</v>
      </c>
      <c r="K320" s="440">
        <v>0</v>
      </c>
      <c r="L320" s="440">
        <f t="shared" si="69"/>
        <v>0</v>
      </c>
      <c r="M320" s="440">
        <v>0</v>
      </c>
      <c r="N320" s="440">
        <v>0</v>
      </c>
    </row>
    <row r="321" spans="1:14" s="461" customFormat="1" ht="15" hidden="1" customHeight="1">
      <c r="A321" s="843"/>
      <c r="B321" s="851"/>
      <c r="C321" s="843"/>
      <c r="D321" s="851"/>
      <c r="E321" s="847"/>
      <c r="F321" s="848"/>
      <c r="G321" s="491" t="s">
        <v>1</v>
      </c>
      <c r="H321" s="440">
        <f t="shared" si="67"/>
        <v>0</v>
      </c>
      <c r="I321" s="440">
        <f t="shared" si="68"/>
        <v>0</v>
      </c>
      <c r="J321" s="440">
        <v>0</v>
      </c>
      <c r="K321" s="440">
        <v>0</v>
      </c>
      <c r="L321" s="440">
        <f t="shared" si="69"/>
        <v>0</v>
      </c>
      <c r="M321" s="440">
        <v>0</v>
      </c>
      <c r="N321" s="440">
        <v>0</v>
      </c>
    </row>
    <row r="322" spans="1:14" s="461" customFormat="1" ht="15" hidden="1" customHeight="1">
      <c r="A322" s="843"/>
      <c r="B322" s="851"/>
      <c r="C322" s="843"/>
      <c r="D322" s="851"/>
      <c r="E322" s="849"/>
      <c r="F322" s="850"/>
      <c r="G322" s="491" t="s">
        <v>2</v>
      </c>
      <c r="H322" s="440">
        <f t="shared" si="67"/>
        <v>13751263</v>
      </c>
      <c r="I322" s="440">
        <f t="shared" si="68"/>
        <v>13751263</v>
      </c>
      <c r="J322" s="440">
        <f>J320+J321</f>
        <v>13751263</v>
      </c>
      <c r="K322" s="440">
        <f>K320+K321</f>
        <v>0</v>
      </c>
      <c r="L322" s="440">
        <f t="shared" si="69"/>
        <v>0</v>
      </c>
      <c r="M322" s="440">
        <f>M320+M321</f>
        <v>0</v>
      </c>
      <c r="N322" s="440">
        <f>N320+N321</f>
        <v>0</v>
      </c>
    </row>
    <row r="323" spans="1:14" s="461" customFormat="1" ht="15" hidden="1" customHeight="1">
      <c r="A323" s="843"/>
      <c r="B323" s="844"/>
      <c r="C323" s="843"/>
      <c r="D323" s="844"/>
      <c r="E323" s="845" t="s">
        <v>898</v>
      </c>
      <c r="F323" s="846"/>
      <c r="G323" s="491" t="s">
        <v>0</v>
      </c>
      <c r="H323" s="440">
        <f t="shared" si="67"/>
        <v>600000</v>
      </c>
      <c r="I323" s="440">
        <f t="shared" si="68"/>
        <v>600000</v>
      </c>
      <c r="J323" s="440">
        <v>600000</v>
      </c>
      <c r="K323" s="440">
        <v>0</v>
      </c>
      <c r="L323" s="440">
        <f t="shared" si="69"/>
        <v>0</v>
      </c>
      <c r="M323" s="440">
        <v>0</v>
      </c>
      <c r="N323" s="440">
        <v>0</v>
      </c>
    </row>
    <row r="324" spans="1:14" s="461" customFormat="1" ht="15" hidden="1" customHeight="1">
      <c r="A324" s="843"/>
      <c r="B324" s="851"/>
      <c r="C324" s="843"/>
      <c r="D324" s="851"/>
      <c r="E324" s="847"/>
      <c r="F324" s="848"/>
      <c r="G324" s="491" t="s">
        <v>1</v>
      </c>
      <c r="H324" s="440">
        <f t="shared" si="67"/>
        <v>0</v>
      </c>
      <c r="I324" s="440">
        <f t="shared" si="68"/>
        <v>0</v>
      </c>
      <c r="J324" s="440">
        <v>0</v>
      </c>
      <c r="K324" s="440">
        <v>0</v>
      </c>
      <c r="L324" s="440">
        <f t="shared" si="69"/>
        <v>0</v>
      </c>
      <c r="M324" s="440">
        <v>0</v>
      </c>
      <c r="N324" s="440">
        <v>0</v>
      </c>
    </row>
    <row r="325" spans="1:14" s="461" customFormat="1" ht="15" hidden="1" customHeight="1">
      <c r="A325" s="843"/>
      <c r="B325" s="851"/>
      <c r="C325" s="843"/>
      <c r="D325" s="851"/>
      <c r="E325" s="849"/>
      <c r="F325" s="850"/>
      <c r="G325" s="491" t="s">
        <v>2</v>
      </c>
      <c r="H325" s="440">
        <f t="shared" si="67"/>
        <v>600000</v>
      </c>
      <c r="I325" s="440">
        <f t="shared" si="68"/>
        <v>600000</v>
      </c>
      <c r="J325" s="440">
        <f>J323+J324</f>
        <v>600000</v>
      </c>
      <c r="K325" s="440">
        <f>K323+K324</f>
        <v>0</v>
      </c>
      <c r="L325" s="440">
        <f t="shared" si="69"/>
        <v>0</v>
      </c>
      <c r="M325" s="440">
        <f>M323+M324</f>
        <v>0</v>
      </c>
      <c r="N325" s="440">
        <f>N323+N324</f>
        <v>0</v>
      </c>
    </row>
    <row r="326" spans="1:14" s="461" customFormat="1" ht="15" hidden="1" customHeight="1">
      <c r="A326" s="843"/>
      <c r="B326" s="844"/>
      <c r="C326" s="843"/>
      <c r="D326" s="844"/>
      <c r="E326" s="845" t="s">
        <v>899</v>
      </c>
      <c r="F326" s="846"/>
      <c r="G326" s="491" t="s">
        <v>0</v>
      </c>
      <c r="H326" s="440">
        <f t="shared" si="67"/>
        <v>6000000</v>
      </c>
      <c r="I326" s="440">
        <f t="shared" si="68"/>
        <v>6000000</v>
      </c>
      <c r="J326" s="440">
        <v>6000000</v>
      </c>
      <c r="K326" s="440">
        <v>0</v>
      </c>
      <c r="L326" s="440">
        <f t="shared" si="69"/>
        <v>0</v>
      </c>
      <c r="M326" s="440">
        <v>0</v>
      </c>
      <c r="N326" s="440">
        <v>0</v>
      </c>
    </row>
    <row r="327" spans="1:14" s="461" customFormat="1" ht="15" hidden="1" customHeight="1">
      <c r="A327" s="843"/>
      <c r="B327" s="851"/>
      <c r="C327" s="843"/>
      <c r="D327" s="851"/>
      <c r="E327" s="847"/>
      <c r="F327" s="848"/>
      <c r="G327" s="491" t="s">
        <v>1</v>
      </c>
      <c r="H327" s="440">
        <f t="shared" si="67"/>
        <v>0</v>
      </c>
      <c r="I327" s="440">
        <f t="shared" si="68"/>
        <v>0</v>
      </c>
      <c r="J327" s="440">
        <v>0</v>
      </c>
      <c r="K327" s="440">
        <v>0</v>
      </c>
      <c r="L327" s="440">
        <f t="shared" si="69"/>
        <v>0</v>
      </c>
      <c r="M327" s="440">
        <v>0</v>
      </c>
      <c r="N327" s="440">
        <v>0</v>
      </c>
    </row>
    <row r="328" spans="1:14" s="461" customFormat="1" ht="15" hidden="1" customHeight="1">
      <c r="A328" s="843"/>
      <c r="B328" s="851"/>
      <c r="C328" s="843"/>
      <c r="D328" s="851"/>
      <c r="E328" s="849"/>
      <c r="F328" s="850"/>
      <c r="G328" s="491" t="s">
        <v>2</v>
      </c>
      <c r="H328" s="440">
        <f t="shared" si="67"/>
        <v>6000000</v>
      </c>
      <c r="I328" s="440">
        <f t="shared" si="68"/>
        <v>6000000</v>
      </c>
      <c r="J328" s="440">
        <f>J326+J327</f>
        <v>6000000</v>
      </c>
      <c r="K328" s="440">
        <f>K326+K327</f>
        <v>0</v>
      </c>
      <c r="L328" s="440">
        <f t="shared" si="69"/>
        <v>0</v>
      </c>
      <c r="M328" s="440">
        <f>M326+M327</f>
        <v>0</v>
      </c>
      <c r="N328" s="440">
        <f>N326+N327</f>
        <v>0</v>
      </c>
    </row>
    <row r="329" spans="1:14" s="461" customFormat="1" ht="24" customHeight="1">
      <c r="A329" s="894" t="s">
        <v>61</v>
      </c>
      <c r="B329" s="895"/>
      <c r="C329" s="843" t="s">
        <v>378</v>
      </c>
      <c r="D329" s="844"/>
      <c r="E329" s="845" t="s">
        <v>900</v>
      </c>
      <c r="F329" s="846"/>
      <c r="G329" s="499" t="s">
        <v>0</v>
      </c>
      <c r="H329" s="440">
        <f t="shared" si="67"/>
        <v>0</v>
      </c>
      <c r="I329" s="440">
        <f t="shared" si="68"/>
        <v>0</v>
      </c>
      <c r="J329" s="440">
        <v>0</v>
      </c>
      <c r="K329" s="440">
        <v>0</v>
      </c>
      <c r="L329" s="440">
        <f t="shared" si="69"/>
        <v>0</v>
      </c>
      <c r="M329" s="440">
        <v>0</v>
      </c>
      <c r="N329" s="440">
        <v>0</v>
      </c>
    </row>
    <row r="330" spans="1:14" s="461" customFormat="1" ht="24" customHeight="1">
      <c r="A330" s="843"/>
      <c r="B330" s="851"/>
      <c r="C330" s="843"/>
      <c r="D330" s="851"/>
      <c r="E330" s="847"/>
      <c r="F330" s="848"/>
      <c r="G330" s="500" t="s">
        <v>1</v>
      </c>
      <c r="H330" s="440">
        <f t="shared" si="67"/>
        <v>270000</v>
      </c>
      <c r="I330" s="440">
        <f t="shared" si="68"/>
        <v>270000</v>
      </c>
      <c r="J330" s="440">
        <v>270000</v>
      </c>
      <c r="K330" s="440">
        <v>0</v>
      </c>
      <c r="L330" s="440">
        <f t="shared" si="69"/>
        <v>0</v>
      </c>
      <c r="M330" s="440">
        <v>0</v>
      </c>
      <c r="N330" s="440">
        <v>0</v>
      </c>
    </row>
    <row r="331" spans="1:14" s="461" customFormat="1" ht="24" customHeight="1">
      <c r="A331" s="884"/>
      <c r="B331" s="885"/>
      <c r="C331" s="884"/>
      <c r="D331" s="885"/>
      <c r="E331" s="849"/>
      <c r="F331" s="850"/>
      <c r="G331" s="500" t="s">
        <v>2</v>
      </c>
      <c r="H331" s="440">
        <f>I331+L331</f>
        <v>270000</v>
      </c>
      <c r="I331" s="440">
        <f t="shared" si="68"/>
        <v>270000</v>
      </c>
      <c r="J331" s="440">
        <f>J329+J330</f>
        <v>270000</v>
      </c>
      <c r="K331" s="440">
        <f>K329+K330</f>
        <v>0</v>
      </c>
      <c r="L331" s="440">
        <f t="shared" si="69"/>
        <v>0</v>
      </c>
      <c r="M331" s="440">
        <f>M329+M330</f>
        <v>0</v>
      </c>
      <c r="N331" s="440">
        <f>N329+N330</f>
        <v>0</v>
      </c>
    </row>
    <row r="332" spans="1:14" s="461" customFormat="1" ht="15" customHeight="1">
      <c r="A332" s="894"/>
      <c r="B332" s="895"/>
      <c r="C332" s="894"/>
      <c r="D332" s="895"/>
      <c r="E332" s="845" t="s">
        <v>901</v>
      </c>
      <c r="F332" s="846"/>
      <c r="G332" s="491" t="s">
        <v>0</v>
      </c>
      <c r="H332" s="440">
        <f t="shared" ref="H332:H334" si="79">I332+L332</f>
        <v>0</v>
      </c>
      <c r="I332" s="440">
        <f t="shared" si="68"/>
        <v>0</v>
      </c>
      <c r="J332" s="440">
        <v>0</v>
      </c>
      <c r="K332" s="440">
        <v>0</v>
      </c>
      <c r="L332" s="440">
        <f t="shared" si="69"/>
        <v>0</v>
      </c>
      <c r="M332" s="440">
        <v>0</v>
      </c>
      <c r="N332" s="440">
        <v>0</v>
      </c>
    </row>
    <row r="333" spans="1:14" s="461" customFormat="1" ht="15" customHeight="1">
      <c r="A333" s="843"/>
      <c r="B333" s="851"/>
      <c r="C333" s="843"/>
      <c r="D333" s="851"/>
      <c r="E333" s="847"/>
      <c r="F333" s="848"/>
      <c r="G333" s="491" t="s">
        <v>1</v>
      </c>
      <c r="H333" s="440">
        <f t="shared" si="79"/>
        <v>4000000</v>
      </c>
      <c r="I333" s="440">
        <f t="shared" si="68"/>
        <v>4000000</v>
      </c>
      <c r="J333" s="440">
        <v>4000000</v>
      </c>
      <c r="K333" s="440">
        <v>0</v>
      </c>
      <c r="L333" s="440">
        <f t="shared" si="69"/>
        <v>0</v>
      </c>
      <c r="M333" s="440">
        <v>0</v>
      </c>
      <c r="N333" s="440">
        <v>0</v>
      </c>
    </row>
    <row r="334" spans="1:14" s="461" customFormat="1" ht="15" customHeight="1">
      <c r="A334" s="843"/>
      <c r="B334" s="851"/>
      <c r="C334" s="843"/>
      <c r="D334" s="851"/>
      <c r="E334" s="849"/>
      <c r="F334" s="850"/>
      <c r="G334" s="491" t="s">
        <v>2</v>
      </c>
      <c r="H334" s="440">
        <f t="shared" si="79"/>
        <v>4000000</v>
      </c>
      <c r="I334" s="440">
        <f t="shared" si="68"/>
        <v>4000000</v>
      </c>
      <c r="J334" s="440">
        <f>J332+J333</f>
        <v>4000000</v>
      </c>
      <c r="K334" s="440">
        <f>K332+K333</f>
        <v>0</v>
      </c>
      <c r="L334" s="440">
        <f t="shared" si="69"/>
        <v>0</v>
      </c>
      <c r="M334" s="440">
        <f>M332+M333</f>
        <v>0</v>
      </c>
      <c r="N334" s="440">
        <f>N332+N333</f>
        <v>0</v>
      </c>
    </row>
    <row r="335" spans="1:14" s="391" customFormat="1" ht="14.1" hidden="1" customHeight="1">
      <c r="A335" s="873"/>
      <c r="B335" s="874"/>
      <c r="C335" s="881" t="s">
        <v>825</v>
      </c>
      <c r="D335" s="882"/>
      <c r="E335" s="845" t="s">
        <v>902</v>
      </c>
      <c r="F335" s="846"/>
      <c r="G335" s="491" t="s">
        <v>0</v>
      </c>
      <c r="H335" s="440">
        <f>I335+L335</f>
        <v>817975</v>
      </c>
      <c r="I335" s="440">
        <f>J335+K335</f>
        <v>192000</v>
      </c>
      <c r="J335" s="440">
        <v>0</v>
      </c>
      <c r="K335" s="440">
        <v>192000</v>
      </c>
      <c r="L335" s="440">
        <f>M335+N335</f>
        <v>625975</v>
      </c>
      <c r="M335" s="440">
        <v>0</v>
      </c>
      <c r="N335" s="440">
        <v>625975</v>
      </c>
    </row>
    <row r="336" spans="1:14" s="391" customFormat="1" ht="14.1" hidden="1" customHeight="1">
      <c r="A336" s="873"/>
      <c r="B336" s="851"/>
      <c r="C336" s="873"/>
      <c r="D336" s="851"/>
      <c r="E336" s="847"/>
      <c r="F336" s="848"/>
      <c r="G336" s="491" t="s">
        <v>1</v>
      </c>
      <c r="H336" s="440">
        <f t="shared" ref="H336:H337" si="80">I336+L336</f>
        <v>0</v>
      </c>
      <c r="I336" s="440">
        <f t="shared" ref="I336:I337" si="81">J336+K336</f>
        <v>0</v>
      </c>
      <c r="J336" s="440">
        <v>0</v>
      </c>
      <c r="K336" s="440">
        <v>0</v>
      </c>
      <c r="L336" s="440">
        <f t="shared" ref="L336:L337" si="82">M336+N336</f>
        <v>0</v>
      </c>
      <c r="M336" s="440">
        <v>0</v>
      </c>
      <c r="N336" s="440">
        <v>0</v>
      </c>
    </row>
    <row r="337" spans="1:14" s="391" customFormat="1" ht="14.1" hidden="1" customHeight="1">
      <c r="A337" s="873"/>
      <c r="B337" s="851"/>
      <c r="C337" s="873"/>
      <c r="D337" s="851"/>
      <c r="E337" s="849"/>
      <c r="F337" s="850"/>
      <c r="G337" s="491" t="s">
        <v>2</v>
      </c>
      <c r="H337" s="440">
        <f t="shared" si="80"/>
        <v>817975</v>
      </c>
      <c r="I337" s="440">
        <f t="shared" si="81"/>
        <v>192000</v>
      </c>
      <c r="J337" s="440">
        <f>J335+J336</f>
        <v>0</v>
      </c>
      <c r="K337" s="440">
        <f>K335+K336</f>
        <v>192000</v>
      </c>
      <c r="L337" s="440">
        <f t="shared" si="82"/>
        <v>625975</v>
      </c>
      <c r="M337" s="440">
        <f>M335+M336</f>
        <v>0</v>
      </c>
      <c r="N337" s="440">
        <f>N335+N336</f>
        <v>625975</v>
      </c>
    </row>
    <row r="338" spans="1:14" s="391" customFormat="1" ht="15" hidden="1" customHeight="1">
      <c r="A338" s="873"/>
      <c r="B338" s="874"/>
      <c r="C338" s="873"/>
      <c r="D338" s="874"/>
      <c r="E338" s="845" t="s">
        <v>903</v>
      </c>
      <c r="F338" s="846"/>
      <c r="G338" s="491" t="s">
        <v>0</v>
      </c>
      <c r="H338" s="440">
        <f>I338+L338</f>
        <v>960000</v>
      </c>
      <c r="I338" s="440">
        <f>J338+K338</f>
        <v>320000</v>
      </c>
      <c r="J338" s="440">
        <v>0</v>
      </c>
      <c r="K338" s="440">
        <v>320000</v>
      </c>
      <c r="L338" s="440">
        <f>M338+N338</f>
        <v>640000</v>
      </c>
      <c r="M338" s="440">
        <v>0</v>
      </c>
      <c r="N338" s="440">
        <v>640000</v>
      </c>
    </row>
    <row r="339" spans="1:14" s="391" customFormat="1" ht="15" hidden="1" customHeight="1">
      <c r="A339" s="873"/>
      <c r="B339" s="851"/>
      <c r="C339" s="873"/>
      <c r="D339" s="851"/>
      <c r="E339" s="847"/>
      <c r="F339" s="848"/>
      <c r="G339" s="491" t="s">
        <v>1</v>
      </c>
      <c r="H339" s="440">
        <f t="shared" ref="H339:H340" si="83">I339+L339</f>
        <v>0</v>
      </c>
      <c r="I339" s="440">
        <f t="shared" ref="I339:I340" si="84">J339+K339</f>
        <v>0</v>
      </c>
      <c r="J339" s="440">
        <v>0</v>
      </c>
      <c r="K339" s="440">
        <v>0</v>
      </c>
      <c r="L339" s="440">
        <f t="shared" ref="L339:L340" si="85">M339+N339</f>
        <v>0</v>
      </c>
      <c r="M339" s="440">
        <v>0</v>
      </c>
      <c r="N339" s="440">
        <v>0</v>
      </c>
    </row>
    <row r="340" spans="1:14" s="391" customFormat="1" ht="15" hidden="1" customHeight="1">
      <c r="A340" s="873"/>
      <c r="B340" s="851"/>
      <c r="C340" s="886"/>
      <c r="D340" s="885"/>
      <c r="E340" s="849"/>
      <c r="F340" s="850"/>
      <c r="G340" s="491" t="s">
        <v>2</v>
      </c>
      <c r="H340" s="440">
        <f t="shared" si="83"/>
        <v>960000</v>
      </c>
      <c r="I340" s="440">
        <f t="shared" si="84"/>
        <v>320000</v>
      </c>
      <c r="J340" s="440">
        <f>J338+J339</f>
        <v>0</v>
      </c>
      <c r="K340" s="440">
        <f>K338+K339</f>
        <v>320000</v>
      </c>
      <c r="L340" s="440">
        <f t="shared" si="85"/>
        <v>640000</v>
      </c>
      <c r="M340" s="440">
        <f>M338+M339</f>
        <v>0</v>
      </c>
      <c r="N340" s="440">
        <f>N338+N339</f>
        <v>640000</v>
      </c>
    </row>
    <row r="341" spans="1:14" s="391" customFormat="1" ht="15" hidden="1" customHeight="1">
      <c r="A341" s="873"/>
      <c r="B341" s="874"/>
      <c r="C341" s="881" t="s">
        <v>904</v>
      </c>
      <c r="D341" s="882"/>
      <c r="E341" s="845" t="s">
        <v>905</v>
      </c>
      <c r="F341" s="846"/>
      <c r="G341" s="491" t="s">
        <v>0</v>
      </c>
      <c r="H341" s="440">
        <f t="shared" si="67"/>
        <v>350000</v>
      </c>
      <c r="I341" s="440">
        <f t="shared" si="68"/>
        <v>0</v>
      </c>
      <c r="J341" s="440">
        <v>0</v>
      </c>
      <c r="K341" s="440">
        <v>0</v>
      </c>
      <c r="L341" s="440">
        <f t="shared" si="69"/>
        <v>350000</v>
      </c>
      <c r="M341" s="440">
        <v>0</v>
      </c>
      <c r="N341" s="440">
        <v>350000</v>
      </c>
    </row>
    <row r="342" spans="1:14" s="391" customFormat="1" ht="15" hidden="1" customHeight="1">
      <c r="A342" s="873"/>
      <c r="B342" s="851"/>
      <c r="C342" s="873"/>
      <c r="D342" s="851"/>
      <c r="E342" s="847"/>
      <c r="F342" s="848"/>
      <c r="G342" s="491" t="s">
        <v>1</v>
      </c>
      <c r="H342" s="440">
        <f t="shared" si="67"/>
        <v>0</v>
      </c>
      <c r="I342" s="440">
        <f t="shared" si="68"/>
        <v>0</v>
      </c>
      <c r="J342" s="440">
        <v>0</v>
      </c>
      <c r="K342" s="440">
        <v>0</v>
      </c>
      <c r="L342" s="440">
        <f t="shared" si="69"/>
        <v>0</v>
      </c>
      <c r="M342" s="440">
        <v>0</v>
      </c>
      <c r="N342" s="440">
        <v>0</v>
      </c>
    </row>
    <row r="343" spans="1:14" s="391" customFormat="1" ht="15" hidden="1" customHeight="1">
      <c r="A343" s="873"/>
      <c r="B343" s="851"/>
      <c r="C343" s="886"/>
      <c r="D343" s="885"/>
      <c r="E343" s="849"/>
      <c r="F343" s="850"/>
      <c r="G343" s="491" t="s">
        <v>2</v>
      </c>
      <c r="H343" s="440">
        <f t="shared" si="67"/>
        <v>350000</v>
      </c>
      <c r="I343" s="440">
        <f t="shared" si="68"/>
        <v>0</v>
      </c>
      <c r="J343" s="440">
        <f>J341+J342</f>
        <v>0</v>
      </c>
      <c r="K343" s="440">
        <f>K341+K342</f>
        <v>0</v>
      </c>
      <c r="L343" s="440">
        <f t="shared" si="69"/>
        <v>350000</v>
      </c>
      <c r="M343" s="440">
        <f>M341+M342</f>
        <v>0</v>
      </c>
      <c r="N343" s="440">
        <f>N341+N342</f>
        <v>350000</v>
      </c>
    </row>
    <row r="344" spans="1:14" s="391" customFormat="1" ht="15" hidden="1" customHeight="1">
      <c r="A344" s="873"/>
      <c r="B344" s="874"/>
      <c r="C344" s="881" t="s">
        <v>386</v>
      </c>
      <c r="D344" s="882"/>
      <c r="E344" s="845" t="s">
        <v>906</v>
      </c>
      <c r="F344" s="846"/>
      <c r="G344" s="498" t="s">
        <v>0</v>
      </c>
      <c r="H344" s="483">
        <f t="shared" si="67"/>
        <v>30000</v>
      </c>
      <c r="I344" s="483">
        <f t="shared" si="68"/>
        <v>30000</v>
      </c>
      <c r="J344" s="483">
        <v>0</v>
      </c>
      <c r="K344" s="483">
        <v>30000</v>
      </c>
      <c r="L344" s="483">
        <f t="shared" si="69"/>
        <v>0</v>
      </c>
      <c r="M344" s="483">
        <v>0</v>
      </c>
      <c r="N344" s="483">
        <v>0</v>
      </c>
    </row>
    <row r="345" spans="1:14" s="391" customFormat="1" ht="15" hidden="1" customHeight="1">
      <c r="A345" s="873"/>
      <c r="B345" s="851"/>
      <c r="C345" s="873"/>
      <c r="D345" s="851"/>
      <c r="E345" s="847"/>
      <c r="F345" s="848"/>
      <c r="G345" s="498" t="s">
        <v>1</v>
      </c>
      <c r="H345" s="483">
        <f t="shared" si="67"/>
        <v>0</v>
      </c>
      <c r="I345" s="483">
        <f t="shared" si="68"/>
        <v>0</v>
      </c>
      <c r="J345" s="483">
        <v>0</v>
      </c>
      <c r="K345" s="483">
        <v>0</v>
      </c>
      <c r="L345" s="483">
        <f t="shared" si="69"/>
        <v>0</v>
      </c>
      <c r="M345" s="483">
        <v>0</v>
      </c>
      <c r="N345" s="483">
        <v>0</v>
      </c>
    </row>
    <row r="346" spans="1:14" s="391" customFormat="1" ht="15" hidden="1" customHeight="1">
      <c r="A346" s="873"/>
      <c r="B346" s="851"/>
      <c r="C346" s="873"/>
      <c r="D346" s="851"/>
      <c r="E346" s="849"/>
      <c r="F346" s="850"/>
      <c r="G346" s="498" t="s">
        <v>2</v>
      </c>
      <c r="H346" s="483">
        <f t="shared" si="67"/>
        <v>30000</v>
      </c>
      <c r="I346" s="483">
        <f t="shared" si="68"/>
        <v>30000</v>
      </c>
      <c r="J346" s="483">
        <v>0</v>
      </c>
      <c r="K346" s="483">
        <v>30000</v>
      </c>
      <c r="L346" s="483">
        <f t="shared" si="69"/>
        <v>0</v>
      </c>
      <c r="M346" s="483">
        <v>0</v>
      </c>
      <c r="N346" s="483">
        <v>0</v>
      </c>
    </row>
    <row r="347" spans="1:14" s="461" customFormat="1" ht="15" hidden="1" customHeight="1">
      <c r="A347" s="843"/>
      <c r="B347" s="844"/>
      <c r="C347" s="843"/>
      <c r="D347" s="844"/>
      <c r="E347" s="845" t="s">
        <v>907</v>
      </c>
      <c r="F347" s="846"/>
      <c r="G347" s="491" t="s">
        <v>0</v>
      </c>
      <c r="H347" s="440">
        <f t="shared" si="67"/>
        <v>70000</v>
      </c>
      <c r="I347" s="440">
        <f t="shared" si="68"/>
        <v>0</v>
      </c>
      <c r="J347" s="440">
        <v>0</v>
      </c>
      <c r="K347" s="440">
        <v>0</v>
      </c>
      <c r="L347" s="440">
        <f t="shared" si="69"/>
        <v>70000</v>
      </c>
      <c r="M347" s="440">
        <v>0</v>
      </c>
      <c r="N347" s="440">
        <v>70000</v>
      </c>
    </row>
    <row r="348" spans="1:14" s="461" customFormat="1" ht="15" hidden="1" customHeight="1">
      <c r="A348" s="843"/>
      <c r="B348" s="851"/>
      <c r="C348" s="843"/>
      <c r="D348" s="851"/>
      <c r="E348" s="847"/>
      <c r="F348" s="848"/>
      <c r="G348" s="491" t="s">
        <v>1</v>
      </c>
      <c r="H348" s="440">
        <f t="shared" si="67"/>
        <v>0</v>
      </c>
      <c r="I348" s="440">
        <f t="shared" si="68"/>
        <v>0</v>
      </c>
      <c r="J348" s="440">
        <v>0</v>
      </c>
      <c r="K348" s="440">
        <v>0</v>
      </c>
      <c r="L348" s="440">
        <f t="shared" si="69"/>
        <v>0</v>
      </c>
      <c r="M348" s="440">
        <v>0</v>
      </c>
      <c r="N348" s="440">
        <v>0</v>
      </c>
    </row>
    <row r="349" spans="1:14" s="461" customFormat="1" ht="15" hidden="1" customHeight="1">
      <c r="A349" s="843"/>
      <c r="B349" s="851"/>
      <c r="C349" s="843"/>
      <c r="D349" s="851"/>
      <c r="E349" s="849"/>
      <c r="F349" s="850"/>
      <c r="G349" s="491" t="s">
        <v>2</v>
      </c>
      <c r="H349" s="440">
        <f t="shared" si="67"/>
        <v>70000</v>
      </c>
      <c r="I349" s="440">
        <f t="shared" si="68"/>
        <v>0</v>
      </c>
      <c r="J349" s="440">
        <f>J347+J348</f>
        <v>0</v>
      </c>
      <c r="K349" s="440">
        <f>K347+K348</f>
        <v>0</v>
      </c>
      <c r="L349" s="440">
        <f t="shared" si="69"/>
        <v>70000</v>
      </c>
      <c r="M349" s="440">
        <f>M347+M348</f>
        <v>0</v>
      </c>
      <c r="N349" s="440">
        <f>N347+N348</f>
        <v>70000</v>
      </c>
    </row>
    <row r="350" spans="1:14" s="461" customFormat="1" ht="15" hidden="1" customHeight="1">
      <c r="A350" s="843"/>
      <c r="B350" s="844"/>
      <c r="C350" s="843"/>
      <c r="D350" s="844"/>
      <c r="E350" s="845" t="s">
        <v>908</v>
      </c>
      <c r="F350" s="846"/>
      <c r="G350" s="491" t="s">
        <v>0</v>
      </c>
      <c r="H350" s="440">
        <f t="shared" si="67"/>
        <v>260000</v>
      </c>
      <c r="I350" s="440">
        <f t="shared" si="68"/>
        <v>0</v>
      </c>
      <c r="J350" s="440">
        <v>0</v>
      </c>
      <c r="K350" s="440">
        <v>0</v>
      </c>
      <c r="L350" s="440">
        <f t="shared" si="69"/>
        <v>260000</v>
      </c>
      <c r="M350" s="440">
        <v>0</v>
      </c>
      <c r="N350" s="440">
        <v>260000</v>
      </c>
    </row>
    <row r="351" spans="1:14" s="461" customFormat="1" ht="15" hidden="1" customHeight="1">
      <c r="A351" s="843"/>
      <c r="B351" s="851"/>
      <c r="C351" s="843"/>
      <c r="D351" s="851"/>
      <c r="E351" s="847"/>
      <c r="F351" s="848"/>
      <c r="G351" s="491" t="s">
        <v>1</v>
      </c>
      <c r="H351" s="440">
        <f t="shared" si="67"/>
        <v>0</v>
      </c>
      <c r="I351" s="440">
        <f t="shared" si="68"/>
        <v>0</v>
      </c>
      <c r="J351" s="440">
        <v>0</v>
      </c>
      <c r="K351" s="440">
        <v>0</v>
      </c>
      <c r="L351" s="440">
        <f t="shared" si="69"/>
        <v>0</v>
      </c>
      <c r="M351" s="440">
        <v>0</v>
      </c>
      <c r="N351" s="440">
        <v>0</v>
      </c>
    </row>
    <row r="352" spans="1:14" s="461" customFormat="1" ht="15" hidden="1" customHeight="1">
      <c r="A352" s="843"/>
      <c r="B352" s="851"/>
      <c r="C352" s="843"/>
      <c r="D352" s="851"/>
      <c r="E352" s="849"/>
      <c r="F352" s="850"/>
      <c r="G352" s="491" t="s">
        <v>2</v>
      </c>
      <c r="H352" s="440">
        <f t="shared" si="67"/>
        <v>260000</v>
      </c>
      <c r="I352" s="440">
        <f t="shared" si="68"/>
        <v>0</v>
      </c>
      <c r="J352" s="440">
        <f>J350+J351</f>
        <v>0</v>
      </c>
      <c r="K352" s="440">
        <f>K350+K351</f>
        <v>0</v>
      </c>
      <c r="L352" s="440">
        <f t="shared" si="69"/>
        <v>260000</v>
      </c>
      <c r="M352" s="440">
        <f>M350+M351</f>
        <v>0</v>
      </c>
      <c r="N352" s="440">
        <f>N350+N351</f>
        <v>260000</v>
      </c>
    </row>
    <row r="353" spans="1:14" s="461" customFormat="1" ht="15" hidden="1" customHeight="1">
      <c r="A353" s="843"/>
      <c r="B353" s="844"/>
      <c r="C353" s="843"/>
      <c r="D353" s="844"/>
      <c r="E353" s="845" t="s">
        <v>909</v>
      </c>
      <c r="F353" s="846"/>
      <c r="G353" s="491" t="s">
        <v>0</v>
      </c>
      <c r="H353" s="440">
        <f t="shared" si="67"/>
        <v>1405000</v>
      </c>
      <c r="I353" s="440">
        <f t="shared" si="68"/>
        <v>1405000</v>
      </c>
      <c r="J353" s="440">
        <v>145000</v>
      </c>
      <c r="K353" s="440">
        <v>1260000</v>
      </c>
      <c r="L353" s="440">
        <f t="shared" si="69"/>
        <v>0</v>
      </c>
      <c r="M353" s="440">
        <v>0</v>
      </c>
      <c r="N353" s="440">
        <v>0</v>
      </c>
    </row>
    <row r="354" spans="1:14" s="461" customFormat="1" ht="15" hidden="1" customHeight="1">
      <c r="A354" s="843"/>
      <c r="B354" s="851"/>
      <c r="C354" s="843"/>
      <c r="D354" s="851"/>
      <c r="E354" s="847"/>
      <c r="F354" s="848"/>
      <c r="G354" s="491" t="s">
        <v>1</v>
      </c>
      <c r="H354" s="440">
        <f t="shared" si="67"/>
        <v>0</v>
      </c>
      <c r="I354" s="440">
        <f t="shared" si="68"/>
        <v>0</v>
      </c>
      <c r="J354" s="440">
        <v>0</v>
      </c>
      <c r="K354" s="440">
        <v>0</v>
      </c>
      <c r="L354" s="440">
        <f t="shared" si="69"/>
        <v>0</v>
      </c>
      <c r="M354" s="440">
        <v>0</v>
      </c>
      <c r="N354" s="440">
        <v>0</v>
      </c>
    </row>
    <row r="355" spans="1:14" s="461" customFormat="1" ht="15" hidden="1" customHeight="1">
      <c r="A355" s="843"/>
      <c r="B355" s="851"/>
      <c r="C355" s="843"/>
      <c r="D355" s="851"/>
      <c r="E355" s="849"/>
      <c r="F355" s="850"/>
      <c r="G355" s="491" t="s">
        <v>2</v>
      </c>
      <c r="H355" s="440">
        <f t="shared" si="67"/>
        <v>1405000</v>
      </c>
      <c r="I355" s="440">
        <f t="shared" si="68"/>
        <v>1405000</v>
      </c>
      <c r="J355" s="440">
        <f>J353+J354</f>
        <v>145000</v>
      </c>
      <c r="K355" s="440">
        <f>K353+K354</f>
        <v>1260000</v>
      </c>
      <c r="L355" s="440">
        <f t="shared" si="69"/>
        <v>0</v>
      </c>
      <c r="M355" s="440">
        <f>M353+M354</f>
        <v>0</v>
      </c>
      <c r="N355" s="440">
        <f>N353+N354</f>
        <v>0</v>
      </c>
    </row>
    <row r="356" spans="1:14" s="461" customFormat="1" ht="15" hidden="1" customHeight="1">
      <c r="A356" s="843"/>
      <c r="B356" s="844"/>
      <c r="C356" s="843"/>
      <c r="D356" s="844"/>
      <c r="E356" s="845" t="s">
        <v>910</v>
      </c>
      <c r="F356" s="846"/>
      <c r="G356" s="491" t="s">
        <v>0</v>
      </c>
      <c r="H356" s="440">
        <f t="shared" si="67"/>
        <v>135000</v>
      </c>
      <c r="I356" s="440">
        <f t="shared" si="68"/>
        <v>135000</v>
      </c>
      <c r="J356" s="440">
        <v>0</v>
      </c>
      <c r="K356" s="440">
        <v>135000</v>
      </c>
      <c r="L356" s="440">
        <f t="shared" si="69"/>
        <v>0</v>
      </c>
      <c r="M356" s="440">
        <v>0</v>
      </c>
      <c r="N356" s="440">
        <v>0</v>
      </c>
    </row>
    <row r="357" spans="1:14" s="461" customFormat="1" ht="15" hidden="1" customHeight="1">
      <c r="A357" s="843"/>
      <c r="B357" s="851"/>
      <c r="C357" s="843"/>
      <c r="D357" s="851"/>
      <c r="E357" s="847"/>
      <c r="F357" s="848"/>
      <c r="G357" s="491" t="s">
        <v>1</v>
      </c>
      <c r="H357" s="440">
        <f t="shared" si="67"/>
        <v>0</v>
      </c>
      <c r="I357" s="440">
        <f t="shared" si="68"/>
        <v>0</v>
      </c>
      <c r="J357" s="440">
        <v>0</v>
      </c>
      <c r="K357" s="440">
        <v>0</v>
      </c>
      <c r="L357" s="440">
        <f t="shared" si="69"/>
        <v>0</v>
      </c>
      <c r="M357" s="440">
        <v>0</v>
      </c>
      <c r="N357" s="440">
        <v>0</v>
      </c>
    </row>
    <row r="358" spans="1:14" s="461" customFormat="1" ht="15" hidden="1" customHeight="1">
      <c r="A358" s="843"/>
      <c r="B358" s="851"/>
      <c r="C358" s="843"/>
      <c r="D358" s="851"/>
      <c r="E358" s="849"/>
      <c r="F358" s="850"/>
      <c r="G358" s="491" t="s">
        <v>2</v>
      </c>
      <c r="H358" s="440">
        <f t="shared" si="67"/>
        <v>135000</v>
      </c>
      <c r="I358" s="440">
        <f t="shared" si="68"/>
        <v>135000</v>
      </c>
      <c r="J358" s="440">
        <f>J356+J357</f>
        <v>0</v>
      </c>
      <c r="K358" s="440">
        <f>K356+K357</f>
        <v>135000</v>
      </c>
      <c r="L358" s="440">
        <f t="shared" si="69"/>
        <v>0</v>
      </c>
      <c r="M358" s="440">
        <f>M356+M357</f>
        <v>0</v>
      </c>
      <c r="N358" s="440">
        <f>N356+N357</f>
        <v>0</v>
      </c>
    </row>
    <row r="359" spans="1:14" s="461" customFormat="1" ht="15" hidden="1" customHeight="1">
      <c r="A359" s="843"/>
      <c r="B359" s="844"/>
      <c r="C359" s="843"/>
      <c r="D359" s="844"/>
      <c r="E359" s="845" t="s">
        <v>911</v>
      </c>
      <c r="F359" s="846"/>
      <c r="G359" s="491" t="s">
        <v>0</v>
      </c>
      <c r="H359" s="440">
        <f t="shared" si="67"/>
        <v>200000</v>
      </c>
      <c r="I359" s="440">
        <f t="shared" si="68"/>
        <v>200000</v>
      </c>
      <c r="J359" s="440">
        <v>200000</v>
      </c>
      <c r="K359" s="440">
        <v>0</v>
      </c>
      <c r="L359" s="440">
        <f t="shared" si="69"/>
        <v>0</v>
      </c>
      <c r="M359" s="440">
        <v>0</v>
      </c>
      <c r="N359" s="440">
        <v>0</v>
      </c>
    </row>
    <row r="360" spans="1:14" s="461" customFormat="1" ht="15" hidden="1" customHeight="1">
      <c r="A360" s="843"/>
      <c r="B360" s="851"/>
      <c r="C360" s="843"/>
      <c r="D360" s="851"/>
      <c r="E360" s="847"/>
      <c r="F360" s="848"/>
      <c r="G360" s="491" t="s">
        <v>1</v>
      </c>
      <c r="H360" s="440">
        <f t="shared" si="67"/>
        <v>0</v>
      </c>
      <c r="I360" s="440">
        <f t="shared" si="68"/>
        <v>0</v>
      </c>
      <c r="J360" s="440">
        <v>0</v>
      </c>
      <c r="K360" s="440">
        <v>0</v>
      </c>
      <c r="L360" s="440">
        <f t="shared" si="69"/>
        <v>0</v>
      </c>
      <c r="M360" s="440">
        <v>0</v>
      </c>
      <c r="N360" s="440">
        <v>0</v>
      </c>
    </row>
    <row r="361" spans="1:14" s="461" customFormat="1" ht="15" hidden="1" customHeight="1">
      <c r="A361" s="843"/>
      <c r="B361" s="851"/>
      <c r="C361" s="884"/>
      <c r="D361" s="885"/>
      <c r="E361" s="849"/>
      <c r="F361" s="850"/>
      <c r="G361" s="491" t="s">
        <v>2</v>
      </c>
      <c r="H361" s="440">
        <f t="shared" si="67"/>
        <v>200000</v>
      </c>
      <c r="I361" s="440">
        <f t="shared" si="68"/>
        <v>200000</v>
      </c>
      <c r="J361" s="440">
        <f>J359+J360</f>
        <v>200000</v>
      </c>
      <c r="K361" s="440">
        <f>K359+K360</f>
        <v>0</v>
      </c>
      <c r="L361" s="440">
        <f t="shared" si="69"/>
        <v>0</v>
      </c>
      <c r="M361" s="440">
        <f>M359+M360</f>
        <v>0</v>
      </c>
      <c r="N361" s="440">
        <f>N359+N360</f>
        <v>0</v>
      </c>
    </row>
    <row r="362" spans="1:14" s="391" customFormat="1" ht="15" hidden="1" customHeight="1">
      <c r="A362" s="873"/>
      <c r="B362" s="874"/>
      <c r="C362" s="881" t="s">
        <v>828</v>
      </c>
      <c r="D362" s="882"/>
      <c r="E362" s="845" t="s">
        <v>912</v>
      </c>
      <c r="F362" s="846"/>
      <c r="G362" s="498" t="s">
        <v>0</v>
      </c>
      <c r="H362" s="483">
        <f>I362+L362</f>
        <v>250000</v>
      </c>
      <c r="I362" s="483">
        <f>J362+K362</f>
        <v>0</v>
      </c>
      <c r="J362" s="483">
        <v>0</v>
      </c>
      <c r="K362" s="483">
        <v>0</v>
      </c>
      <c r="L362" s="483">
        <f>M362+N362</f>
        <v>250000</v>
      </c>
      <c r="M362" s="483">
        <v>0</v>
      </c>
      <c r="N362" s="483">
        <v>250000</v>
      </c>
    </row>
    <row r="363" spans="1:14" s="391" customFormat="1" ht="15" hidden="1" customHeight="1">
      <c r="A363" s="873"/>
      <c r="B363" s="875"/>
      <c r="C363" s="873"/>
      <c r="D363" s="875"/>
      <c r="E363" s="847"/>
      <c r="F363" s="848"/>
      <c r="G363" s="498" t="s">
        <v>1</v>
      </c>
      <c r="H363" s="483">
        <f t="shared" ref="H363:H364" si="86">I363+L363</f>
        <v>0</v>
      </c>
      <c r="I363" s="483">
        <f t="shared" ref="I363:I364" si="87">J363+K363</f>
        <v>0</v>
      </c>
      <c r="J363" s="483">
        <v>0</v>
      </c>
      <c r="K363" s="483">
        <v>0</v>
      </c>
      <c r="L363" s="483">
        <f t="shared" ref="L363:L364" si="88">M363+N363</f>
        <v>0</v>
      </c>
      <c r="M363" s="483">
        <v>0</v>
      </c>
      <c r="N363" s="483">
        <v>0</v>
      </c>
    </row>
    <row r="364" spans="1:14" s="391" customFormat="1" ht="15" hidden="1" customHeight="1">
      <c r="A364" s="873"/>
      <c r="B364" s="875"/>
      <c r="C364" s="886"/>
      <c r="D364" s="891"/>
      <c r="E364" s="849"/>
      <c r="F364" s="850"/>
      <c r="G364" s="498" t="s">
        <v>2</v>
      </c>
      <c r="H364" s="440">
        <f t="shared" si="86"/>
        <v>250000</v>
      </c>
      <c r="I364" s="440">
        <f t="shared" si="87"/>
        <v>0</v>
      </c>
      <c r="J364" s="440">
        <f>J362+J363</f>
        <v>0</v>
      </c>
      <c r="K364" s="440">
        <f>K362+K363</f>
        <v>0</v>
      </c>
      <c r="L364" s="440">
        <f t="shared" si="88"/>
        <v>250000</v>
      </c>
      <c r="M364" s="440">
        <f>M362+M363</f>
        <v>0</v>
      </c>
      <c r="N364" s="440">
        <f>N362+N363</f>
        <v>250000</v>
      </c>
    </row>
    <row r="365" spans="1:14" s="391" customFormat="1" ht="15" customHeight="1">
      <c r="A365" s="873"/>
      <c r="B365" s="874"/>
      <c r="C365" s="881" t="s">
        <v>828</v>
      </c>
      <c r="D365" s="882"/>
      <c r="E365" s="845" t="s">
        <v>913</v>
      </c>
      <c r="F365" s="846"/>
      <c r="G365" s="498" t="s">
        <v>0</v>
      </c>
      <c r="H365" s="483">
        <f>I365+L365</f>
        <v>0</v>
      </c>
      <c r="I365" s="483">
        <f>J365+K365</f>
        <v>0</v>
      </c>
      <c r="J365" s="483">
        <v>0</v>
      </c>
      <c r="K365" s="483">
        <v>0</v>
      </c>
      <c r="L365" s="483">
        <f>M365+N365</f>
        <v>0</v>
      </c>
      <c r="M365" s="483">
        <v>0</v>
      </c>
      <c r="N365" s="483">
        <v>0</v>
      </c>
    </row>
    <row r="366" spans="1:14" s="391" customFormat="1" ht="15" customHeight="1">
      <c r="A366" s="873"/>
      <c r="B366" s="875"/>
      <c r="C366" s="873"/>
      <c r="D366" s="875"/>
      <c r="E366" s="847"/>
      <c r="F366" s="848"/>
      <c r="G366" s="498" t="s">
        <v>1</v>
      </c>
      <c r="H366" s="483">
        <f t="shared" ref="H366:H367" si="89">I366+L366</f>
        <v>1095565</v>
      </c>
      <c r="I366" s="483">
        <f t="shared" ref="I366:I367" si="90">J366+K366</f>
        <v>0</v>
      </c>
      <c r="J366" s="483">
        <v>0</v>
      </c>
      <c r="K366" s="483">
        <v>0</v>
      </c>
      <c r="L366" s="483">
        <f t="shared" ref="L366:L367" si="91">M366+N366</f>
        <v>1095565</v>
      </c>
      <c r="M366" s="483">
        <v>0</v>
      </c>
      <c r="N366" s="483">
        <v>1095565</v>
      </c>
    </row>
    <row r="367" spans="1:14" s="391" customFormat="1" ht="15" customHeight="1">
      <c r="A367" s="886"/>
      <c r="B367" s="891"/>
      <c r="C367" s="886"/>
      <c r="D367" s="891"/>
      <c r="E367" s="849"/>
      <c r="F367" s="850"/>
      <c r="G367" s="498" t="s">
        <v>2</v>
      </c>
      <c r="H367" s="440">
        <f t="shared" si="89"/>
        <v>1095565</v>
      </c>
      <c r="I367" s="440">
        <f t="shared" si="90"/>
        <v>0</v>
      </c>
      <c r="J367" s="440">
        <f>J365+J366</f>
        <v>0</v>
      </c>
      <c r="K367" s="440">
        <f>K365+K366</f>
        <v>0</v>
      </c>
      <c r="L367" s="440">
        <f t="shared" si="91"/>
        <v>1095565</v>
      </c>
      <c r="M367" s="440">
        <f>M365+M366</f>
        <v>0</v>
      </c>
      <c r="N367" s="440">
        <f>N365+N366</f>
        <v>1095565</v>
      </c>
    </row>
    <row r="368" spans="1:14" s="461" customFormat="1" ht="15" hidden="1" customHeight="1">
      <c r="A368" s="894" t="s">
        <v>25</v>
      </c>
      <c r="B368" s="895"/>
      <c r="C368" s="894" t="s">
        <v>914</v>
      </c>
      <c r="D368" s="895"/>
      <c r="E368" s="845" t="s">
        <v>915</v>
      </c>
      <c r="F368" s="846"/>
      <c r="G368" s="498" t="s">
        <v>0</v>
      </c>
      <c r="H368" s="483">
        <f t="shared" si="67"/>
        <v>35000</v>
      </c>
      <c r="I368" s="483">
        <f t="shared" si="68"/>
        <v>35000</v>
      </c>
      <c r="J368" s="483">
        <v>0</v>
      </c>
      <c r="K368" s="483">
        <v>35000</v>
      </c>
      <c r="L368" s="483">
        <f t="shared" si="69"/>
        <v>0</v>
      </c>
      <c r="M368" s="483">
        <v>0</v>
      </c>
      <c r="N368" s="483">
        <v>0</v>
      </c>
    </row>
    <row r="369" spans="1:14" s="461" customFormat="1" ht="15" hidden="1" customHeight="1">
      <c r="A369" s="843"/>
      <c r="B369" s="851"/>
      <c r="C369" s="843"/>
      <c r="D369" s="851"/>
      <c r="E369" s="847"/>
      <c r="F369" s="848"/>
      <c r="G369" s="498" t="s">
        <v>1</v>
      </c>
      <c r="H369" s="483">
        <f t="shared" si="67"/>
        <v>0</v>
      </c>
      <c r="I369" s="483">
        <f t="shared" si="68"/>
        <v>0</v>
      </c>
      <c r="J369" s="483">
        <v>0</v>
      </c>
      <c r="K369" s="483">
        <v>0</v>
      </c>
      <c r="L369" s="483">
        <f t="shared" si="69"/>
        <v>0</v>
      </c>
      <c r="M369" s="483">
        <v>0</v>
      </c>
      <c r="N369" s="483">
        <v>0</v>
      </c>
    </row>
    <row r="370" spans="1:14" s="461" customFormat="1" ht="15" hidden="1" customHeight="1">
      <c r="A370" s="843"/>
      <c r="B370" s="851"/>
      <c r="C370" s="843"/>
      <c r="D370" s="851"/>
      <c r="E370" s="849"/>
      <c r="F370" s="850"/>
      <c r="G370" s="498" t="s">
        <v>2</v>
      </c>
      <c r="H370" s="440">
        <f t="shared" si="67"/>
        <v>35000</v>
      </c>
      <c r="I370" s="440">
        <f t="shared" si="68"/>
        <v>35000</v>
      </c>
      <c r="J370" s="440">
        <f>J368+J369</f>
        <v>0</v>
      </c>
      <c r="K370" s="440">
        <f>K368+K369</f>
        <v>35000</v>
      </c>
      <c r="L370" s="440">
        <f t="shared" si="69"/>
        <v>0</v>
      </c>
      <c r="M370" s="440">
        <f>M368+M369</f>
        <v>0</v>
      </c>
      <c r="N370" s="440">
        <f>N368+N369</f>
        <v>0</v>
      </c>
    </row>
    <row r="371" spans="1:14" s="391" customFormat="1" ht="15" hidden="1" customHeight="1">
      <c r="A371" s="873"/>
      <c r="B371" s="874"/>
      <c r="C371" s="873"/>
      <c r="D371" s="874"/>
      <c r="E371" s="845" t="s">
        <v>916</v>
      </c>
      <c r="F371" s="846"/>
      <c r="G371" s="491" t="s">
        <v>0</v>
      </c>
      <c r="H371" s="440">
        <f t="shared" si="67"/>
        <v>40000</v>
      </c>
      <c r="I371" s="440">
        <f t="shared" si="68"/>
        <v>0</v>
      </c>
      <c r="J371" s="440">
        <v>0</v>
      </c>
      <c r="K371" s="440">
        <v>0</v>
      </c>
      <c r="L371" s="440">
        <f t="shared" si="69"/>
        <v>40000</v>
      </c>
      <c r="M371" s="440">
        <v>0</v>
      </c>
      <c r="N371" s="440">
        <v>40000</v>
      </c>
    </row>
    <row r="372" spans="1:14" s="391" customFormat="1" ht="15" hidden="1" customHeight="1">
      <c r="A372" s="873"/>
      <c r="B372" s="851"/>
      <c r="C372" s="873"/>
      <c r="D372" s="851"/>
      <c r="E372" s="847"/>
      <c r="F372" s="848"/>
      <c r="G372" s="491" t="s">
        <v>1</v>
      </c>
      <c r="H372" s="440">
        <f t="shared" si="67"/>
        <v>0</v>
      </c>
      <c r="I372" s="440">
        <f t="shared" si="68"/>
        <v>0</v>
      </c>
      <c r="J372" s="440">
        <v>0</v>
      </c>
      <c r="K372" s="440">
        <v>0</v>
      </c>
      <c r="L372" s="440">
        <f t="shared" si="69"/>
        <v>0</v>
      </c>
      <c r="M372" s="440">
        <v>0</v>
      </c>
      <c r="N372" s="440">
        <v>0</v>
      </c>
    </row>
    <row r="373" spans="1:14" s="391" customFormat="1" ht="15" hidden="1" customHeight="1">
      <c r="A373" s="873"/>
      <c r="B373" s="851"/>
      <c r="C373" s="886"/>
      <c r="D373" s="885"/>
      <c r="E373" s="849"/>
      <c r="F373" s="850"/>
      <c r="G373" s="491" t="s">
        <v>2</v>
      </c>
      <c r="H373" s="440">
        <f t="shared" si="67"/>
        <v>40000</v>
      </c>
      <c r="I373" s="440">
        <f t="shared" si="68"/>
        <v>0</v>
      </c>
      <c r="J373" s="440">
        <f>J371+J372</f>
        <v>0</v>
      </c>
      <c r="K373" s="440">
        <f>K371+K372</f>
        <v>0</v>
      </c>
      <c r="L373" s="440">
        <f t="shared" si="69"/>
        <v>40000</v>
      </c>
      <c r="M373" s="440">
        <f>M371+M372</f>
        <v>0</v>
      </c>
      <c r="N373" s="440">
        <f>N371+N372</f>
        <v>40000</v>
      </c>
    </row>
    <row r="374" spans="1:14" s="391" customFormat="1" ht="15" hidden="1" customHeight="1">
      <c r="A374" s="873"/>
      <c r="B374" s="874"/>
      <c r="C374" s="881" t="s">
        <v>917</v>
      </c>
      <c r="D374" s="882"/>
      <c r="E374" s="845" t="s">
        <v>918</v>
      </c>
      <c r="F374" s="846"/>
      <c r="G374" s="491" t="s">
        <v>0</v>
      </c>
      <c r="H374" s="440">
        <f t="shared" si="67"/>
        <v>250000</v>
      </c>
      <c r="I374" s="440">
        <f t="shared" si="68"/>
        <v>0</v>
      </c>
      <c r="J374" s="440">
        <v>0</v>
      </c>
      <c r="K374" s="440">
        <v>0</v>
      </c>
      <c r="L374" s="440">
        <f t="shared" si="69"/>
        <v>250000</v>
      </c>
      <c r="M374" s="440">
        <v>0</v>
      </c>
      <c r="N374" s="440">
        <v>250000</v>
      </c>
    </row>
    <row r="375" spans="1:14" s="391" customFormat="1" ht="15" hidden="1" customHeight="1">
      <c r="A375" s="873"/>
      <c r="B375" s="851"/>
      <c r="C375" s="873"/>
      <c r="D375" s="851"/>
      <c r="E375" s="847"/>
      <c r="F375" s="848"/>
      <c r="G375" s="491" t="s">
        <v>1</v>
      </c>
      <c r="H375" s="440">
        <f t="shared" si="67"/>
        <v>0</v>
      </c>
      <c r="I375" s="440">
        <f t="shared" si="68"/>
        <v>0</v>
      </c>
      <c r="J375" s="440">
        <v>0</v>
      </c>
      <c r="K375" s="440">
        <v>0</v>
      </c>
      <c r="L375" s="440">
        <f t="shared" si="69"/>
        <v>0</v>
      </c>
      <c r="M375" s="440">
        <v>0</v>
      </c>
      <c r="N375" s="440">
        <v>0</v>
      </c>
    </row>
    <row r="376" spans="1:14" s="391" customFormat="1" ht="15" hidden="1" customHeight="1">
      <c r="A376" s="886"/>
      <c r="B376" s="885"/>
      <c r="C376" s="886"/>
      <c r="D376" s="885"/>
      <c r="E376" s="849"/>
      <c r="F376" s="850"/>
      <c r="G376" s="491" t="s">
        <v>2</v>
      </c>
      <c r="H376" s="440">
        <f t="shared" si="67"/>
        <v>250000</v>
      </c>
      <c r="I376" s="440">
        <f t="shared" si="68"/>
        <v>0</v>
      </c>
      <c r="J376" s="440">
        <f>J374+J375</f>
        <v>0</v>
      </c>
      <c r="K376" s="440">
        <f>K374+K375</f>
        <v>0</v>
      </c>
      <c r="L376" s="440">
        <f t="shared" si="69"/>
        <v>250000</v>
      </c>
      <c r="M376" s="440">
        <f>M374+M375</f>
        <v>0</v>
      </c>
      <c r="N376" s="440">
        <f>N374+N375</f>
        <v>250000</v>
      </c>
    </row>
    <row r="377" spans="1:14" s="391" customFormat="1" ht="15" hidden="1" customHeight="1">
      <c r="A377" s="881" t="s">
        <v>64</v>
      </c>
      <c r="B377" s="882"/>
      <c r="C377" s="881" t="s">
        <v>919</v>
      </c>
      <c r="D377" s="882"/>
      <c r="E377" s="845" t="s">
        <v>920</v>
      </c>
      <c r="F377" s="846"/>
      <c r="G377" s="498" t="s">
        <v>0</v>
      </c>
      <c r="H377" s="483">
        <f t="shared" si="67"/>
        <v>600000</v>
      </c>
      <c r="I377" s="483">
        <f t="shared" si="68"/>
        <v>430334</v>
      </c>
      <c r="J377" s="483">
        <v>0</v>
      </c>
      <c r="K377" s="483">
        <v>430334</v>
      </c>
      <c r="L377" s="483">
        <f t="shared" si="69"/>
        <v>169666</v>
      </c>
      <c r="M377" s="483">
        <v>0</v>
      </c>
      <c r="N377" s="483">
        <v>169666</v>
      </c>
    </row>
    <row r="378" spans="1:14" s="391" customFormat="1" ht="15" hidden="1" customHeight="1">
      <c r="A378" s="873"/>
      <c r="B378" s="851"/>
      <c r="C378" s="873"/>
      <c r="D378" s="851"/>
      <c r="E378" s="847"/>
      <c r="F378" s="848"/>
      <c r="G378" s="498" t="s">
        <v>1</v>
      </c>
      <c r="H378" s="483">
        <f t="shared" si="67"/>
        <v>0</v>
      </c>
      <c r="I378" s="483">
        <f t="shared" si="68"/>
        <v>0</v>
      </c>
      <c r="J378" s="483">
        <v>0</v>
      </c>
      <c r="K378" s="483">
        <v>0</v>
      </c>
      <c r="L378" s="483">
        <f t="shared" si="69"/>
        <v>0</v>
      </c>
      <c r="M378" s="483">
        <v>0</v>
      </c>
      <c r="N378" s="483">
        <v>0</v>
      </c>
    </row>
    <row r="379" spans="1:14" s="391" customFormat="1" ht="15" hidden="1" customHeight="1">
      <c r="A379" s="873"/>
      <c r="B379" s="851"/>
      <c r="C379" s="886"/>
      <c r="D379" s="885"/>
      <c r="E379" s="849"/>
      <c r="F379" s="850"/>
      <c r="G379" s="498" t="s">
        <v>2</v>
      </c>
      <c r="H379" s="440">
        <f t="shared" si="67"/>
        <v>600000</v>
      </c>
      <c r="I379" s="440">
        <f t="shared" si="68"/>
        <v>430334</v>
      </c>
      <c r="J379" s="440">
        <f>J377+J378</f>
        <v>0</v>
      </c>
      <c r="K379" s="440">
        <f>K377+K378</f>
        <v>430334</v>
      </c>
      <c r="L379" s="440">
        <f t="shared" si="69"/>
        <v>169666</v>
      </c>
      <c r="M379" s="440">
        <f>M377+M378</f>
        <v>0</v>
      </c>
      <c r="N379" s="440">
        <f>N377+N378</f>
        <v>169666</v>
      </c>
    </row>
    <row r="380" spans="1:14" s="461" customFormat="1" ht="15" hidden="1" customHeight="1">
      <c r="A380" s="843"/>
      <c r="B380" s="844"/>
      <c r="C380" s="894" t="s">
        <v>873</v>
      </c>
      <c r="D380" s="895"/>
      <c r="E380" s="845" t="s">
        <v>921</v>
      </c>
      <c r="F380" s="846"/>
      <c r="G380" s="498" t="s">
        <v>0</v>
      </c>
      <c r="H380" s="483">
        <f t="shared" si="67"/>
        <v>150000</v>
      </c>
      <c r="I380" s="483">
        <f t="shared" si="68"/>
        <v>0</v>
      </c>
      <c r="J380" s="483">
        <v>0</v>
      </c>
      <c r="K380" s="483">
        <v>0</v>
      </c>
      <c r="L380" s="483">
        <f t="shared" si="69"/>
        <v>150000</v>
      </c>
      <c r="M380" s="483">
        <v>0</v>
      </c>
      <c r="N380" s="483">
        <v>150000</v>
      </c>
    </row>
    <row r="381" spans="1:14" s="461" customFormat="1" ht="15" hidden="1" customHeight="1">
      <c r="A381" s="843"/>
      <c r="B381" s="851"/>
      <c r="C381" s="843"/>
      <c r="D381" s="851"/>
      <c r="E381" s="847"/>
      <c r="F381" s="848"/>
      <c r="G381" s="498" t="s">
        <v>1</v>
      </c>
      <c r="H381" s="483">
        <f t="shared" si="67"/>
        <v>0</v>
      </c>
      <c r="I381" s="483">
        <f t="shared" si="68"/>
        <v>0</v>
      </c>
      <c r="J381" s="483">
        <v>0</v>
      </c>
      <c r="K381" s="483">
        <v>0</v>
      </c>
      <c r="L381" s="483">
        <f t="shared" si="69"/>
        <v>0</v>
      </c>
      <c r="M381" s="483">
        <v>0</v>
      </c>
      <c r="N381" s="483">
        <v>0</v>
      </c>
    </row>
    <row r="382" spans="1:14" s="461" customFormat="1" ht="15" hidden="1" customHeight="1">
      <c r="A382" s="884"/>
      <c r="B382" s="885"/>
      <c r="C382" s="884"/>
      <c r="D382" s="885"/>
      <c r="E382" s="849"/>
      <c r="F382" s="850"/>
      <c r="G382" s="498" t="s">
        <v>2</v>
      </c>
      <c r="H382" s="440">
        <f t="shared" si="67"/>
        <v>150000</v>
      </c>
      <c r="I382" s="440">
        <f t="shared" si="68"/>
        <v>0</v>
      </c>
      <c r="J382" s="440">
        <f>J380+J381</f>
        <v>0</v>
      </c>
      <c r="K382" s="440">
        <f>K380+K381</f>
        <v>0</v>
      </c>
      <c r="L382" s="440">
        <f t="shared" si="69"/>
        <v>150000</v>
      </c>
      <c r="M382" s="440">
        <f>M380+M381</f>
        <v>0</v>
      </c>
      <c r="N382" s="440">
        <f>N380+N381</f>
        <v>150000</v>
      </c>
    </row>
    <row r="383" spans="1:14" s="391" customFormat="1" ht="15" hidden="1" customHeight="1">
      <c r="A383" s="881" t="s">
        <v>26</v>
      </c>
      <c r="B383" s="882"/>
      <c r="C383" s="881" t="s">
        <v>922</v>
      </c>
      <c r="D383" s="882"/>
      <c r="E383" s="845" t="s">
        <v>923</v>
      </c>
      <c r="F383" s="846"/>
      <c r="G383" s="491" t="s">
        <v>0</v>
      </c>
      <c r="H383" s="440">
        <f t="shared" si="67"/>
        <v>278400</v>
      </c>
      <c r="I383" s="440">
        <f t="shared" si="68"/>
        <v>278400</v>
      </c>
      <c r="J383" s="440">
        <v>0</v>
      </c>
      <c r="K383" s="440">
        <v>278400</v>
      </c>
      <c r="L383" s="440">
        <f t="shared" si="69"/>
        <v>0</v>
      </c>
      <c r="M383" s="440">
        <v>0</v>
      </c>
      <c r="N383" s="440">
        <v>0</v>
      </c>
    </row>
    <row r="384" spans="1:14" s="391" customFormat="1" ht="15" hidden="1" customHeight="1">
      <c r="A384" s="873"/>
      <c r="B384" s="851"/>
      <c r="C384" s="873"/>
      <c r="D384" s="851"/>
      <c r="E384" s="847"/>
      <c r="F384" s="848"/>
      <c r="G384" s="491" t="s">
        <v>1</v>
      </c>
      <c r="H384" s="440">
        <f t="shared" si="67"/>
        <v>0</v>
      </c>
      <c r="I384" s="440">
        <f t="shared" si="68"/>
        <v>0</v>
      </c>
      <c r="J384" s="440">
        <v>0</v>
      </c>
      <c r="K384" s="440">
        <v>0</v>
      </c>
      <c r="L384" s="440">
        <f t="shared" si="69"/>
        <v>0</v>
      </c>
      <c r="M384" s="440">
        <v>0</v>
      </c>
      <c r="N384" s="440">
        <v>0</v>
      </c>
    </row>
    <row r="385" spans="1:14" s="391" customFormat="1" ht="15" hidden="1" customHeight="1">
      <c r="A385" s="886"/>
      <c r="B385" s="885"/>
      <c r="C385" s="886"/>
      <c r="D385" s="885"/>
      <c r="E385" s="849"/>
      <c r="F385" s="850"/>
      <c r="G385" s="491" t="s">
        <v>2</v>
      </c>
      <c r="H385" s="440">
        <f t="shared" si="67"/>
        <v>278400</v>
      </c>
      <c r="I385" s="440">
        <f t="shared" si="68"/>
        <v>278400</v>
      </c>
      <c r="J385" s="440">
        <f>J383+J384</f>
        <v>0</v>
      </c>
      <c r="K385" s="440">
        <f>K383+K384</f>
        <v>278400</v>
      </c>
      <c r="L385" s="440">
        <f t="shared" si="69"/>
        <v>0</v>
      </c>
      <c r="M385" s="440">
        <f>M383+M384</f>
        <v>0</v>
      </c>
      <c r="N385" s="440">
        <f>N383+N384</f>
        <v>0</v>
      </c>
    </row>
    <row r="386" spans="1:14" s="391" customFormat="1" ht="15" hidden="1" customHeight="1">
      <c r="A386" s="881" t="s">
        <v>90</v>
      </c>
      <c r="B386" s="882"/>
      <c r="C386" s="881" t="s">
        <v>924</v>
      </c>
      <c r="D386" s="882"/>
      <c r="E386" s="845" t="s">
        <v>925</v>
      </c>
      <c r="F386" s="846"/>
      <c r="G386" s="491" t="s">
        <v>0</v>
      </c>
      <c r="H386" s="440">
        <f t="shared" si="67"/>
        <v>430000</v>
      </c>
      <c r="I386" s="440">
        <f t="shared" si="68"/>
        <v>0</v>
      </c>
      <c r="J386" s="440">
        <v>0</v>
      </c>
      <c r="K386" s="440">
        <v>0</v>
      </c>
      <c r="L386" s="440">
        <f t="shared" si="69"/>
        <v>430000</v>
      </c>
      <c r="M386" s="440">
        <v>0</v>
      </c>
      <c r="N386" s="440">
        <v>430000</v>
      </c>
    </row>
    <row r="387" spans="1:14" s="391" customFormat="1" ht="15" hidden="1" customHeight="1">
      <c r="A387" s="873"/>
      <c r="B387" s="851"/>
      <c r="C387" s="873"/>
      <c r="D387" s="851"/>
      <c r="E387" s="847"/>
      <c r="F387" s="848"/>
      <c r="G387" s="491" t="s">
        <v>1</v>
      </c>
      <c r="H387" s="440">
        <f t="shared" si="67"/>
        <v>0</v>
      </c>
      <c r="I387" s="440">
        <f t="shared" si="68"/>
        <v>0</v>
      </c>
      <c r="J387" s="440">
        <v>0</v>
      </c>
      <c r="K387" s="440">
        <v>0</v>
      </c>
      <c r="L387" s="440">
        <f t="shared" si="69"/>
        <v>0</v>
      </c>
      <c r="M387" s="440">
        <v>0</v>
      </c>
      <c r="N387" s="440">
        <v>0</v>
      </c>
    </row>
    <row r="388" spans="1:14" s="391" customFormat="1" ht="15" hidden="1" customHeight="1">
      <c r="A388" s="873"/>
      <c r="B388" s="851"/>
      <c r="C388" s="886"/>
      <c r="D388" s="885"/>
      <c r="E388" s="849"/>
      <c r="F388" s="850"/>
      <c r="G388" s="491" t="s">
        <v>2</v>
      </c>
      <c r="H388" s="440">
        <f t="shared" si="67"/>
        <v>430000</v>
      </c>
      <c r="I388" s="440">
        <f t="shared" si="68"/>
        <v>0</v>
      </c>
      <c r="J388" s="440">
        <f>J386+J387</f>
        <v>0</v>
      </c>
      <c r="K388" s="440">
        <f>K386+K387</f>
        <v>0</v>
      </c>
      <c r="L388" s="440">
        <f t="shared" si="69"/>
        <v>430000</v>
      </c>
      <c r="M388" s="440">
        <f>M386+M387</f>
        <v>0</v>
      </c>
      <c r="N388" s="440">
        <f>N386+N387</f>
        <v>430000</v>
      </c>
    </row>
    <row r="389" spans="1:14" s="391" customFormat="1" ht="15" hidden="1" customHeight="1">
      <c r="A389" s="873"/>
      <c r="B389" s="874"/>
      <c r="C389" s="881" t="s">
        <v>875</v>
      </c>
      <c r="D389" s="882"/>
      <c r="E389" s="845" t="s">
        <v>926</v>
      </c>
      <c r="F389" s="846"/>
      <c r="G389" s="491" t="s">
        <v>0</v>
      </c>
      <c r="H389" s="440">
        <f t="shared" si="67"/>
        <v>200000</v>
      </c>
      <c r="I389" s="440">
        <f t="shared" si="68"/>
        <v>0</v>
      </c>
      <c r="J389" s="440">
        <v>0</v>
      </c>
      <c r="K389" s="440">
        <v>0</v>
      </c>
      <c r="L389" s="440">
        <f t="shared" si="69"/>
        <v>200000</v>
      </c>
      <c r="M389" s="440">
        <v>0</v>
      </c>
      <c r="N389" s="440">
        <v>200000</v>
      </c>
    </row>
    <row r="390" spans="1:14" s="391" customFormat="1" ht="15" hidden="1" customHeight="1">
      <c r="A390" s="873"/>
      <c r="B390" s="875"/>
      <c r="C390" s="873"/>
      <c r="D390" s="875"/>
      <c r="E390" s="847"/>
      <c r="F390" s="848"/>
      <c r="G390" s="491" t="s">
        <v>1</v>
      </c>
      <c r="H390" s="440">
        <f t="shared" si="67"/>
        <v>0</v>
      </c>
      <c r="I390" s="440">
        <f t="shared" si="68"/>
        <v>0</v>
      </c>
      <c r="J390" s="440">
        <v>0</v>
      </c>
      <c r="K390" s="440">
        <v>0</v>
      </c>
      <c r="L390" s="440">
        <f t="shared" si="69"/>
        <v>0</v>
      </c>
      <c r="M390" s="440">
        <v>0</v>
      </c>
      <c r="N390" s="440">
        <v>0</v>
      </c>
    </row>
    <row r="391" spans="1:14" s="391" customFormat="1" ht="15" hidden="1" customHeight="1">
      <c r="A391" s="873"/>
      <c r="B391" s="875"/>
      <c r="C391" s="873"/>
      <c r="D391" s="875"/>
      <c r="E391" s="849"/>
      <c r="F391" s="850"/>
      <c r="G391" s="491" t="s">
        <v>2</v>
      </c>
      <c r="H391" s="440">
        <f t="shared" si="67"/>
        <v>200000</v>
      </c>
      <c r="I391" s="440">
        <f t="shared" si="68"/>
        <v>0</v>
      </c>
      <c r="J391" s="440">
        <f>J389+J390</f>
        <v>0</v>
      </c>
      <c r="K391" s="440">
        <f>K389+K390</f>
        <v>0</v>
      </c>
      <c r="L391" s="440">
        <f t="shared" si="69"/>
        <v>200000</v>
      </c>
      <c r="M391" s="440">
        <f>M389+M390</f>
        <v>0</v>
      </c>
      <c r="N391" s="440">
        <f>N389+N390</f>
        <v>200000</v>
      </c>
    </row>
    <row r="392" spans="1:14" s="391" customFormat="1" ht="15" hidden="1" customHeight="1">
      <c r="A392" s="873"/>
      <c r="B392" s="874"/>
      <c r="C392" s="873"/>
      <c r="D392" s="874"/>
      <c r="E392" s="845" t="s">
        <v>927</v>
      </c>
      <c r="F392" s="846"/>
      <c r="G392" s="491" t="s">
        <v>0</v>
      </c>
      <c r="H392" s="440">
        <f t="shared" si="67"/>
        <v>300000</v>
      </c>
      <c r="I392" s="440">
        <f t="shared" si="68"/>
        <v>0</v>
      </c>
      <c r="J392" s="440">
        <v>0</v>
      </c>
      <c r="K392" s="440">
        <v>0</v>
      </c>
      <c r="L392" s="440">
        <f t="shared" si="69"/>
        <v>300000</v>
      </c>
      <c r="M392" s="440">
        <v>0</v>
      </c>
      <c r="N392" s="440">
        <v>300000</v>
      </c>
    </row>
    <row r="393" spans="1:14" s="391" customFormat="1" ht="15" hidden="1" customHeight="1">
      <c r="A393" s="873"/>
      <c r="B393" s="875"/>
      <c r="C393" s="873"/>
      <c r="D393" s="875"/>
      <c r="E393" s="847"/>
      <c r="F393" s="848"/>
      <c r="G393" s="491" t="s">
        <v>1</v>
      </c>
      <c r="H393" s="440">
        <f t="shared" si="67"/>
        <v>0</v>
      </c>
      <c r="I393" s="440">
        <f t="shared" si="68"/>
        <v>0</v>
      </c>
      <c r="J393" s="440">
        <v>0</v>
      </c>
      <c r="K393" s="440">
        <v>0</v>
      </c>
      <c r="L393" s="440">
        <f t="shared" si="69"/>
        <v>0</v>
      </c>
      <c r="M393" s="440">
        <v>0</v>
      </c>
      <c r="N393" s="440">
        <v>0</v>
      </c>
    </row>
    <row r="394" spans="1:14" s="391" customFormat="1" ht="15" hidden="1" customHeight="1">
      <c r="A394" s="873"/>
      <c r="B394" s="875"/>
      <c r="C394" s="873"/>
      <c r="D394" s="875"/>
      <c r="E394" s="849"/>
      <c r="F394" s="850"/>
      <c r="G394" s="491" t="s">
        <v>2</v>
      </c>
      <c r="H394" s="440">
        <f t="shared" si="67"/>
        <v>300000</v>
      </c>
      <c r="I394" s="440">
        <f t="shared" si="68"/>
        <v>0</v>
      </c>
      <c r="J394" s="440">
        <f>J392+J393</f>
        <v>0</v>
      </c>
      <c r="K394" s="440">
        <f>K392+K393</f>
        <v>0</v>
      </c>
      <c r="L394" s="440">
        <f t="shared" si="69"/>
        <v>300000</v>
      </c>
      <c r="M394" s="440">
        <f>M392+M393</f>
        <v>0</v>
      </c>
      <c r="N394" s="440">
        <f>N392+N393</f>
        <v>300000</v>
      </c>
    </row>
    <row r="395" spans="1:14" s="391" customFormat="1" ht="15" hidden="1" customHeight="1">
      <c r="A395" s="873"/>
      <c r="B395" s="874"/>
      <c r="C395" s="873"/>
      <c r="D395" s="874"/>
      <c r="E395" s="845" t="s">
        <v>928</v>
      </c>
      <c r="F395" s="846"/>
      <c r="G395" s="491" t="s">
        <v>0</v>
      </c>
      <c r="H395" s="440">
        <f t="shared" si="67"/>
        <v>200000</v>
      </c>
      <c r="I395" s="440">
        <f t="shared" si="68"/>
        <v>0</v>
      </c>
      <c r="J395" s="440">
        <v>0</v>
      </c>
      <c r="K395" s="440">
        <v>0</v>
      </c>
      <c r="L395" s="440">
        <f t="shared" si="69"/>
        <v>200000</v>
      </c>
      <c r="M395" s="440">
        <v>0</v>
      </c>
      <c r="N395" s="440">
        <v>200000</v>
      </c>
    </row>
    <row r="396" spans="1:14" s="391" customFormat="1" ht="15" hidden="1" customHeight="1">
      <c r="A396" s="873"/>
      <c r="B396" s="875"/>
      <c r="C396" s="873"/>
      <c r="D396" s="875"/>
      <c r="E396" s="847"/>
      <c r="F396" s="848"/>
      <c r="G396" s="491" t="s">
        <v>1</v>
      </c>
      <c r="H396" s="440">
        <f t="shared" si="67"/>
        <v>0</v>
      </c>
      <c r="I396" s="440">
        <f t="shared" si="68"/>
        <v>0</v>
      </c>
      <c r="J396" s="440">
        <v>0</v>
      </c>
      <c r="K396" s="440">
        <v>0</v>
      </c>
      <c r="L396" s="440">
        <f t="shared" si="69"/>
        <v>0</v>
      </c>
      <c r="M396" s="440">
        <v>0</v>
      </c>
      <c r="N396" s="440">
        <v>0</v>
      </c>
    </row>
    <row r="397" spans="1:14" s="391" customFormat="1" ht="15" hidden="1" customHeight="1">
      <c r="A397" s="873"/>
      <c r="B397" s="875"/>
      <c r="C397" s="873"/>
      <c r="D397" s="875"/>
      <c r="E397" s="849"/>
      <c r="F397" s="850"/>
      <c r="G397" s="491" t="s">
        <v>2</v>
      </c>
      <c r="H397" s="440">
        <f t="shared" si="67"/>
        <v>200000</v>
      </c>
      <c r="I397" s="440">
        <f t="shared" si="68"/>
        <v>0</v>
      </c>
      <c r="J397" s="440">
        <f>J395+J396</f>
        <v>0</v>
      </c>
      <c r="K397" s="440">
        <f>K395+K396</f>
        <v>0</v>
      </c>
      <c r="L397" s="440">
        <f t="shared" si="69"/>
        <v>200000</v>
      </c>
      <c r="M397" s="440">
        <f>M395+M396</f>
        <v>0</v>
      </c>
      <c r="N397" s="440">
        <f>N395+N396</f>
        <v>200000</v>
      </c>
    </row>
    <row r="398" spans="1:14" s="461" customFormat="1" ht="15" hidden="1" customHeight="1">
      <c r="A398" s="843"/>
      <c r="B398" s="844"/>
      <c r="C398" s="843"/>
      <c r="D398" s="844"/>
      <c r="E398" s="845" t="s">
        <v>929</v>
      </c>
      <c r="F398" s="846"/>
      <c r="G398" s="498" t="s">
        <v>0</v>
      </c>
      <c r="H398" s="483">
        <f t="shared" si="67"/>
        <v>300000</v>
      </c>
      <c r="I398" s="483">
        <f t="shared" si="68"/>
        <v>0</v>
      </c>
      <c r="J398" s="483">
        <v>0</v>
      </c>
      <c r="K398" s="483">
        <v>0</v>
      </c>
      <c r="L398" s="483">
        <f t="shared" si="69"/>
        <v>300000</v>
      </c>
      <c r="M398" s="483">
        <v>0</v>
      </c>
      <c r="N398" s="483">
        <v>300000</v>
      </c>
    </row>
    <row r="399" spans="1:14" s="461" customFormat="1" ht="15" hidden="1" customHeight="1">
      <c r="A399" s="843"/>
      <c r="B399" s="907"/>
      <c r="C399" s="843"/>
      <c r="D399" s="907"/>
      <c r="E399" s="847"/>
      <c r="F399" s="848"/>
      <c r="G399" s="498" t="s">
        <v>1</v>
      </c>
      <c r="H399" s="483">
        <f t="shared" si="67"/>
        <v>0</v>
      </c>
      <c r="I399" s="483">
        <f t="shared" si="68"/>
        <v>0</v>
      </c>
      <c r="J399" s="483">
        <v>0</v>
      </c>
      <c r="K399" s="483">
        <v>0</v>
      </c>
      <c r="L399" s="483">
        <f t="shared" si="69"/>
        <v>0</v>
      </c>
      <c r="M399" s="483">
        <v>0</v>
      </c>
      <c r="N399" s="483">
        <v>0</v>
      </c>
    </row>
    <row r="400" spans="1:14" s="461" customFormat="1" ht="15" hidden="1" customHeight="1">
      <c r="A400" s="843"/>
      <c r="B400" s="907"/>
      <c r="C400" s="843"/>
      <c r="D400" s="907"/>
      <c r="E400" s="849"/>
      <c r="F400" s="850"/>
      <c r="G400" s="498" t="s">
        <v>2</v>
      </c>
      <c r="H400" s="440">
        <f t="shared" si="67"/>
        <v>300000</v>
      </c>
      <c r="I400" s="440">
        <f t="shared" si="68"/>
        <v>0</v>
      </c>
      <c r="J400" s="440">
        <f>J398+J399</f>
        <v>0</v>
      </c>
      <c r="K400" s="440">
        <f>K398+K399</f>
        <v>0</v>
      </c>
      <c r="L400" s="440">
        <f t="shared" si="69"/>
        <v>300000</v>
      </c>
      <c r="M400" s="440">
        <f>M398+M399</f>
        <v>0</v>
      </c>
      <c r="N400" s="440">
        <f>N398+N399</f>
        <v>300000</v>
      </c>
    </row>
    <row r="401" spans="1:14" s="461" customFormat="1" ht="15" hidden="1" customHeight="1">
      <c r="A401" s="843"/>
      <c r="B401" s="844"/>
      <c r="C401" s="843"/>
      <c r="D401" s="844"/>
      <c r="E401" s="845" t="s">
        <v>930</v>
      </c>
      <c r="F401" s="846"/>
      <c r="G401" s="498" t="s">
        <v>0</v>
      </c>
      <c r="H401" s="483">
        <f t="shared" si="67"/>
        <v>300000</v>
      </c>
      <c r="I401" s="483">
        <f t="shared" si="68"/>
        <v>0</v>
      </c>
      <c r="J401" s="483">
        <v>0</v>
      </c>
      <c r="K401" s="483">
        <v>0</v>
      </c>
      <c r="L401" s="483">
        <f t="shared" si="69"/>
        <v>300000</v>
      </c>
      <c r="M401" s="483">
        <v>0</v>
      </c>
      <c r="N401" s="483">
        <v>300000</v>
      </c>
    </row>
    <row r="402" spans="1:14" s="461" customFormat="1" ht="15" hidden="1" customHeight="1">
      <c r="A402" s="843"/>
      <c r="B402" s="907"/>
      <c r="C402" s="843"/>
      <c r="D402" s="907"/>
      <c r="E402" s="847"/>
      <c r="F402" s="848"/>
      <c r="G402" s="498" t="s">
        <v>1</v>
      </c>
      <c r="H402" s="483">
        <f t="shared" si="67"/>
        <v>0</v>
      </c>
      <c r="I402" s="483">
        <f t="shared" si="68"/>
        <v>0</v>
      </c>
      <c r="J402" s="483">
        <v>0</v>
      </c>
      <c r="K402" s="483">
        <v>0</v>
      </c>
      <c r="L402" s="483">
        <f t="shared" si="69"/>
        <v>0</v>
      </c>
      <c r="M402" s="483">
        <v>0</v>
      </c>
      <c r="N402" s="483">
        <v>0</v>
      </c>
    </row>
    <row r="403" spans="1:14" s="461" customFormat="1" ht="15" hidden="1" customHeight="1">
      <c r="A403" s="884"/>
      <c r="B403" s="908"/>
      <c r="C403" s="884"/>
      <c r="D403" s="908"/>
      <c r="E403" s="849"/>
      <c r="F403" s="850"/>
      <c r="G403" s="498" t="s">
        <v>2</v>
      </c>
      <c r="H403" s="440">
        <f t="shared" si="67"/>
        <v>300000</v>
      </c>
      <c r="I403" s="440">
        <f t="shared" si="68"/>
        <v>0</v>
      </c>
      <c r="J403" s="440">
        <f>J401+J402</f>
        <v>0</v>
      </c>
      <c r="K403" s="440">
        <f>K401+K402</f>
        <v>0</v>
      </c>
      <c r="L403" s="440">
        <f t="shared" si="69"/>
        <v>300000</v>
      </c>
      <c r="M403" s="440">
        <f>M401+M402</f>
        <v>0</v>
      </c>
      <c r="N403" s="440">
        <f>N401+N402</f>
        <v>300000</v>
      </c>
    </row>
    <row r="404" spans="1:14" s="461" customFormat="1" ht="15" hidden="1" customHeight="1">
      <c r="A404" s="894" t="s">
        <v>67</v>
      </c>
      <c r="B404" s="895"/>
      <c r="C404" s="894" t="s">
        <v>931</v>
      </c>
      <c r="D404" s="895"/>
      <c r="E404" s="889" t="s">
        <v>932</v>
      </c>
      <c r="F404" s="846"/>
      <c r="G404" s="491" t="s">
        <v>0</v>
      </c>
      <c r="H404" s="440">
        <f>I404+L404</f>
        <v>240000</v>
      </c>
      <c r="I404" s="440">
        <f>J404+K404</f>
        <v>240000</v>
      </c>
      <c r="J404" s="440">
        <v>0</v>
      </c>
      <c r="K404" s="440">
        <v>240000</v>
      </c>
      <c r="L404" s="440">
        <f>M404+N404</f>
        <v>0</v>
      </c>
      <c r="M404" s="440">
        <v>0</v>
      </c>
      <c r="N404" s="440">
        <v>0</v>
      </c>
    </row>
    <row r="405" spans="1:14" s="461" customFormat="1" ht="15" hidden="1" customHeight="1">
      <c r="A405" s="843"/>
      <c r="B405" s="907"/>
      <c r="C405" s="843"/>
      <c r="D405" s="907"/>
      <c r="E405" s="847"/>
      <c r="F405" s="848"/>
      <c r="G405" s="491" t="s">
        <v>1</v>
      </c>
      <c r="H405" s="440">
        <f t="shared" ref="H405:H412" si="92">I405+L405</f>
        <v>0</v>
      </c>
      <c r="I405" s="440">
        <f t="shared" ref="I405:I412" si="93">J405+K405</f>
        <v>0</v>
      </c>
      <c r="J405" s="440">
        <v>0</v>
      </c>
      <c r="K405" s="440">
        <v>0</v>
      </c>
      <c r="L405" s="440">
        <f t="shared" ref="L405:L412" si="94">M405+N405</f>
        <v>0</v>
      </c>
      <c r="M405" s="440">
        <v>0</v>
      </c>
      <c r="N405" s="440">
        <v>0</v>
      </c>
    </row>
    <row r="406" spans="1:14" s="461" customFormat="1" ht="15" hidden="1" customHeight="1">
      <c r="A406" s="843"/>
      <c r="B406" s="907"/>
      <c r="C406" s="843"/>
      <c r="D406" s="907"/>
      <c r="E406" s="849"/>
      <c r="F406" s="850"/>
      <c r="G406" s="491" t="s">
        <v>2</v>
      </c>
      <c r="H406" s="440">
        <f t="shared" si="92"/>
        <v>240000</v>
      </c>
      <c r="I406" s="440">
        <f t="shared" si="93"/>
        <v>240000</v>
      </c>
      <c r="J406" s="440">
        <f>J404+J405</f>
        <v>0</v>
      </c>
      <c r="K406" s="440">
        <f>K404+K405</f>
        <v>240000</v>
      </c>
      <c r="L406" s="440">
        <f t="shared" si="94"/>
        <v>0</v>
      </c>
      <c r="M406" s="440">
        <f>M404+M405</f>
        <v>0</v>
      </c>
      <c r="N406" s="440">
        <f>N404+N405</f>
        <v>0</v>
      </c>
    </row>
    <row r="407" spans="1:14" s="461" customFormat="1" ht="15" hidden="1" customHeight="1">
      <c r="A407" s="843"/>
      <c r="B407" s="844"/>
      <c r="C407" s="843"/>
      <c r="D407" s="844"/>
      <c r="E407" s="845" t="s">
        <v>933</v>
      </c>
      <c r="F407" s="846"/>
      <c r="G407" s="491" t="s">
        <v>0</v>
      </c>
      <c r="H407" s="440">
        <f t="shared" si="92"/>
        <v>200000</v>
      </c>
      <c r="I407" s="440">
        <f t="shared" si="93"/>
        <v>200000</v>
      </c>
      <c r="J407" s="440">
        <v>0</v>
      </c>
      <c r="K407" s="440">
        <v>200000</v>
      </c>
      <c r="L407" s="440">
        <f t="shared" si="94"/>
        <v>0</v>
      </c>
      <c r="M407" s="440">
        <v>0</v>
      </c>
      <c r="N407" s="440">
        <v>0</v>
      </c>
    </row>
    <row r="408" spans="1:14" s="461" customFormat="1" ht="15" hidden="1" customHeight="1">
      <c r="A408" s="843"/>
      <c r="B408" s="907"/>
      <c r="C408" s="843"/>
      <c r="D408" s="907"/>
      <c r="E408" s="847"/>
      <c r="F408" s="848"/>
      <c r="G408" s="491" t="s">
        <v>1</v>
      </c>
      <c r="H408" s="440">
        <f t="shared" si="92"/>
        <v>0</v>
      </c>
      <c r="I408" s="440">
        <f t="shared" si="93"/>
        <v>0</v>
      </c>
      <c r="J408" s="440">
        <v>0</v>
      </c>
      <c r="K408" s="440">
        <v>0</v>
      </c>
      <c r="L408" s="440">
        <f t="shared" si="94"/>
        <v>0</v>
      </c>
      <c r="M408" s="440">
        <v>0</v>
      </c>
      <c r="N408" s="440">
        <v>0</v>
      </c>
    </row>
    <row r="409" spans="1:14" s="461" customFormat="1" ht="15" hidden="1" customHeight="1">
      <c r="A409" s="843"/>
      <c r="B409" s="907"/>
      <c r="C409" s="843"/>
      <c r="D409" s="907"/>
      <c r="E409" s="849"/>
      <c r="F409" s="850"/>
      <c r="G409" s="491" t="s">
        <v>2</v>
      </c>
      <c r="H409" s="440">
        <f t="shared" si="92"/>
        <v>200000</v>
      </c>
      <c r="I409" s="440">
        <f t="shared" si="93"/>
        <v>200000</v>
      </c>
      <c r="J409" s="440">
        <f>J407+J408</f>
        <v>0</v>
      </c>
      <c r="K409" s="440">
        <f>K407+K408</f>
        <v>200000</v>
      </c>
      <c r="L409" s="440">
        <f t="shared" si="94"/>
        <v>0</v>
      </c>
      <c r="M409" s="440">
        <f>M407+M408</f>
        <v>0</v>
      </c>
      <c r="N409" s="440">
        <f>N407+N408</f>
        <v>0</v>
      </c>
    </row>
    <row r="410" spans="1:14" s="461" customFormat="1" ht="15" hidden="1" customHeight="1">
      <c r="A410" s="843"/>
      <c r="B410" s="844"/>
      <c r="C410" s="843"/>
      <c r="D410" s="844"/>
      <c r="E410" s="845" t="s">
        <v>934</v>
      </c>
      <c r="F410" s="846"/>
      <c r="G410" s="491" t="s">
        <v>0</v>
      </c>
      <c r="H410" s="440">
        <f t="shared" si="92"/>
        <v>30000</v>
      </c>
      <c r="I410" s="440">
        <f t="shared" si="93"/>
        <v>30000</v>
      </c>
      <c r="J410" s="440">
        <v>0</v>
      </c>
      <c r="K410" s="440">
        <v>30000</v>
      </c>
      <c r="L410" s="440">
        <f t="shared" si="94"/>
        <v>0</v>
      </c>
      <c r="M410" s="440">
        <v>0</v>
      </c>
      <c r="N410" s="440">
        <v>0</v>
      </c>
    </row>
    <row r="411" spans="1:14" s="461" customFormat="1" ht="15" hidden="1" customHeight="1">
      <c r="A411" s="843"/>
      <c r="B411" s="907"/>
      <c r="C411" s="843"/>
      <c r="D411" s="907"/>
      <c r="E411" s="847"/>
      <c r="F411" s="848"/>
      <c r="G411" s="491" t="s">
        <v>1</v>
      </c>
      <c r="H411" s="440">
        <f t="shared" si="92"/>
        <v>0</v>
      </c>
      <c r="I411" s="440">
        <f t="shared" si="93"/>
        <v>0</v>
      </c>
      <c r="J411" s="440">
        <v>0</v>
      </c>
      <c r="K411" s="440">
        <v>0</v>
      </c>
      <c r="L411" s="440">
        <f t="shared" si="94"/>
        <v>0</v>
      </c>
      <c r="M411" s="440">
        <v>0</v>
      </c>
      <c r="N411" s="440">
        <v>0</v>
      </c>
    </row>
    <row r="412" spans="1:14" s="461" customFormat="1" ht="15" hidden="1" customHeight="1">
      <c r="A412" s="843"/>
      <c r="B412" s="907"/>
      <c r="C412" s="884"/>
      <c r="D412" s="908"/>
      <c r="E412" s="849"/>
      <c r="F412" s="850"/>
      <c r="G412" s="491" t="s">
        <v>2</v>
      </c>
      <c r="H412" s="440">
        <f t="shared" si="92"/>
        <v>30000</v>
      </c>
      <c r="I412" s="440">
        <f t="shared" si="93"/>
        <v>30000</v>
      </c>
      <c r="J412" s="440">
        <f>J410+J411</f>
        <v>0</v>
      </c>
      <c r="K412" s="440">
        <f>K410+K411</f>
        <v>30000</v>
      </c>
      <c r="L412" s="440">
        <f t="shared" si="94"/>
        <v>0</v>
      </c>
      <c r="M412" s="440">
        <f>M410+M411</f>
        <v>0</v>
      </c>
      <c r="N412" s="440">
        <f>N410+N411</f>
        <v>0</v>
      </c>
    </row>
    <row r="413" spans="1:14" s="461" customFormat="1" ht="15" hidden="1" customHeight="1">
      <c r="A413" s="843"/>
      <c r="B413" s="844"/>
      <c r="C413" s="894" t="s">
        <v>403</v>
      </c>
      <c r="D413" s="895"/>
      <c r="E413" s="889" t="s">
        <v>935</v>
      </c>
      <c r="F413" s="846"/>
      <c r="G413" s="491" t="s">
        <v>0</v>
      </c>
      <c r="H413" s="440">
        <f>I413+L413</f>
        <v>182295</v>
      </c>
      <c r="I413" s="440">
        <f>J413+K413</f>
        <v>182295</v>
      </c>
      <c r="J413" s="440">
        <v>182295</v>
      </c>
      <c r="K413" s="440">
        <v>0</v>
      </c>
      <c r="L413" s="440">
        <f>M413+N413</f>
        <v>0</v>
      </c>
      <c r="M413" s="440">
        <v>0</v>
      </c>
      <c r="N413" s="440">
        <v>0</v>
      </c>
    </row>
    <row r="414" spans="1:14" s="461" customFormat="1" ht="15" hidden="1" customHeight="1">
      <c r="A414" s="843"/>
      <c r="B414" s="907"/>
      <c r="C414" s="843"/>
      <c r="D414" s="907"/>
      <c r="E414" s="847"/>
      <c r="F414" s="848"/>
      <c r="G414" s="491" t="s">
        <v>1</v>
      </c>
      <c r="H414" s="440">
        <f t="shared" ref="H414:H415" si="95">I414+L414</f>
        <v>0</v>
      </c>
      <c r="I414" s="440">
        <f t="shared" ref="I414:I415" si="96">J414+K414</f>
        <v>0</v>
      </c>
      <c r="J414" s="440">
        <v>0</v>
      </c>
      <c r="K414" s="440">
        <v>0</v>
      </c>
      <c r="L414" s="440">
        <f t="shared" ref="L414:L415" si="97">M414+N414</f>
        <v>0</v>
      </c>
      <c r="M414" s="440">
        <v>0</v>
      </c>
      <c r="N414" s="440">
        <v>0</v>
      </c>
    </row>
    <row r="415" spans="1:14" s="461" customFormat="1" ht="15" hidden="1" customHeight="1">
      <c r="A415" s="843"/>
      <c r="B415" s="907"/>
      <c r="C415" s="843"/>
      <c r="D415" s="907"/>
      <c r="E415" s="849"/>
      <c r="F415" s="850"/>
      <c r="G415" s="491" t="s">
        <v>2</v>
      </c>
      <c r="H415" s="440">
        <f t="shared" si="95"/>
        <v>182295</v>
      </c>
      <c r="I415" s="440">
        <f t="shared" si="96"/>
        <v>182295</v>
      </c>
      <c r="J415" s="440">
        <f>J413+J414</f>
        <v>182295</v>
      </c>
      <c r="K415" s="440">
        <f>K413+K414</f>
        <v>0</v>
      </c>
      <c r="L415" s="440">
        <f t="shared" si="97"/>
        <v>0</v>
      </c>
      <c r="M415" s="440">
        <f>M413+M414</f>
        <v>0</v>
      </c>
      <c r="N415" s="440">
        <f>N413+N414</f>
        <v>0</v>
      </c>
    </row>
    <row r="416" spans="1:14" s="461" customFormat="1" ht="15" hidden="1" customHeight="1">
      <c r="A416" s="843"/>
      <c r="B416" s="844"/>
      <c r="C416" s="843"/>
      <c r="D416" s="844"/>
      <c r="E416" s="845" t="s">
        <v>936</v>
      </c>
      <c r="F416" s="846"/>
      <c r="G416" s="491" t="s">
        <v>0</v>
      </c>
      <c r="H416" s="440">
        <f>I416+L416</f>
        <v>55754406</v>
      </c>
      <c r="I416" s="440">
        <f>J416+K416</f>
        <v>55754406</v>
      </c>
      <c r="J416" s="440">
        <v>55754406</v>
      </c>
      <c r="K416" s="440">
        <v>0</v>
      </c>
      <c r="L416" s="440">
        <f>M416+N416</f>
        <v>0</v>
      </c>
      <c r="M416" s="440">
        <v>0</v>
      </c>
      <c r="N416" s="440">
        <v>0</v>
      </c>
    </row>
    <row r="417" spans="1:14" s="461" customFormat="1" ht="15" hidden="1" customHeight="1">
      <c r="A417" s="843"/>
      <c r="B417" s="907"/>
      <c r="C417" s="843"/>
      <c r="D417" s="907"/>
      <c r="E417" s="847"/>
      <c r="F417" s="848"/>
      <c r="G417" s="491" t="s">
        <v>1</v>
      </c>
      <c r="H417" s="440">
        <f t="shared" ref="H417:H418" si="98">I417+L417</f>
        <v>0</v>
      </c>
      <c r="I417" s="440">
        <f t="shared" ref="I417:I418" si="99">J417+K417</f>
        <v>0</v>
      </c>
      <c r="J417" s="440">
        <v>0</v>
      </c>
      <c r="K417" s="440">
        <v>0</v>
      </c>
      <c r="L417" s="440">
        <f t="shared" ref="L417:L418" si="100">M417+N417</f>
        <v>0</v>
      </c>
      <c r="M417" s="440">
        <v>0</v>
      </c>
      <c r="N417" s="440">
        <v>0</v>
      </c>
    </row>
    <row r="418" spans="1:14" s="461" customFormat="1" ht="15" hidden="1" customHeight="1">
      <c r="A418" s="843"/>
      <c r="B418" s="907"/>
      <c r="C418" s="843"/>
      <c r="D418" s="907"/>
      <c r="E418" s="849"/>
      <c r="F418" s="850"/>
      <c r="G418" s="491" t="s">
        <v>2</v>
      </c>
      <c r="H418" s="440">
        <f t="shared" si="98"/>
        <v>55754406</v>
      </c>
      <c r="I418" s="440">
        <f t="shared" si="99"/>
        <v>55754406</v>
      </c>
      <c r="J418" s="440">
        <f>J416+J417</f>
        <v>55754406</v>
      </c>
      <c r="K418" s="440">
        <f>K416+K417</f>
        <v>0</v>
      </c>
      <c r="L418" s="440">
        <f t="shared" si="100"/>
        <v>0</v>
      </c>
      <c r="M418" s="440">
        <f>M416+M417</f>
        <v>0</v>
      </c>
      <c r="N418" s="440">
        <f>N416+N417</f>
        <v>0</v>
      </c>
    </row>
    <row r="419" spans="1:14" s="461" customFormat="1" ht="15" hidden="1" customHeight="1">
      <c r="A419" s="843"/>
      <c r="B419" s="844"/>
      <c r="C419" s="843"/>
      <c r="D419" s="844"/>
      <c r="E419" s="845" t="s">
        <v>937</v>
      </c>
      <c r="F419" s="846"/>
      <c r="G419" s="491" t="s">
        <v>0</v>
      </c>
      <c r="H419" s="440">
        <f>I419+L419</f>
        <v>100500</v>
      </c>
      <c r="I419" s="440">
        <f>J419+K419</f>
        <v>100500</v>
      </c>
      <c r="J419" s="440">
        <v>0</v>
      </c>
      <c r="K419" s="440">
        <v>100500</v>
      </c>
      <c r="L419" s="440">
        <f>M419+N419</f>
        <v>0</v>
      </c>
      <c r="M419" s="440">
        <v>0</v>
      </c>
      <c r="N419" s="440">
        <v>0</v>
      </c>
    </row>
    <row r="420" spans="1:14" s="461" customFormat="1" ht="15" hidden="1" customHeight="1">
      <c r="A420" s="843"/>
      <c r="B420" s="907"/>
      <c r="C420" s="843"/>
      <c r="D420" s="907"/>
      <c r="E420" s="847"/>
      <c r="F420" s="848"/>
      <c r="G420" s="491" t="s">
        <v>1</v>
      </c>
      <c r="H420" s="440">
        <f t="shared" ref="H420:H424" si="101">I420+L420</f>
        <v>0</v>
      </c>
      <c r="I420" s="440">
        <f t="shared" ref="I420:I424" si="102">J420+K420</f>
        <v>0</v>
      </c>
      <c r="J420" s="440">
        <v>0</v>
      </c>
      <c r="K420" s="440">
        <v>0</v>
      </c>
      <c r="L420" s="440">
        <f t="shared" ref="L420:L424" si="103">M420+N420</f>
        <v>0</v>
      </c>
      <c r="M420" s="440">
        <v>0</v>
      </c>
      <c r="N420" s="440">
        <v>0</v>
      </c>
    </row>
    <row r="421" spans="1:14" s="461" customFormat="1" ht="15" hidden="1" customHeight="1">
      <c r="A421" s="843"/>
      <c r="B421" s="907"/>
      <c r="C421" s="843"/>
      <c r="D421" s="907"/>
      <c r="E421" s="849"/>
      <c r="F421" s="850"/>
      <c r="G421" s="491" t="s">
        <v>2</v>
      </c>
      <c r="H421" s="440">
        <f t="shared" si="101"/>
        <v>100500</v>
      </c>
      <c r="I421" s="440">
        <f t="shared" si="102"/>
        <v>100500</v>
      </c>
      <c r="J421" s="440">
        <f>J419+J420</f>
        <v>0</v>
      </c>
      <c r="K421" s="440">
        <f>K419+K420</f>
        <v>100500</v>
      </c>
      <c r="L421" s="440">
        <f t="shared" si="103"/>
        <v>0</v>
      </c>
      <c r="M421" s="440">
        <f>M419+M420</f>
        <v>0</v>
      </c>
      <c r="N421" s="440">
        <f>N419+N420</f>
        <v>0</v>
      </c>
    </row>
    <row r="422" spans="1:14" s="461" customFormat="1" ht="15" hidden="1" customHeight="1">
      <c r="A422" s="843"/>
      <c r="B422" s="844"/>
      <c r="C422" s="843"/>
      <c r="D422" s="844"/>
      <c r="E422" s="845" t="s">
        <v>938</v>
      </c>
      <c r="F422" s="846"/>
      <c r="G422" s="491" t="s">
        <v>0</v>
      </c>
      <c r="H422" s="440">
        <f t="shared" si="101"/>
        <v>280000</v>
      </c>
      <c r="I422" s="440">
        <f t="shared" si="102"/>
        <v>280000</v>
      </c>
      <c r="J422" s="440">
        <v>280000</v>
      </c>
      <c r="K422" s="440">
        <v>0</v>
      </c>
      <c r="L422" s="440">
        <f t="shared" si="103"/>
        <v>0</v>
      </c>
      <c r="M422" s="440">
        <v>0</v>
      </c>
      <c r="N422" s="440">
        <v>0</v>
      </c>
    </row>
    <row r="423" spans="1:14" s="461" customFormat="1" ht="15" hidden="1" customHeight="1">
      <c r="A423" s="843"/>
      <c r="B423" s="907"/>
      <c r="C423" s="843"/>
      <c r="D423" s="907"/>
      <c r="E423" s="847"/>
      <c r="F423" s="848"/>
      <c r="G423" s="491" t="s">
        <v>1</v>
      </c>
      <c r="H423" s="440">
        <f t="shared" si="101"/>
        <v>0</v>
      </c>
      <c r="I423" s="440">
        <f t="shared" si="102"/>
        <v>0</v>
      </c>
      <c r="J423" s="440">
        <v>0</v>
      </c>
      <c r="K423" s="440">
        <v>0</v>
      </c>
      <c r="L423" s="440">
        <f t="shared" si="103"/>
        <v>0</v>
      </c>
      <c r="M423" s="440">
        <v>0</v>
      </c>
      <c r="N423" s="440">
        <v>0</v>
      </c>
    </row>
    <row r="424" spans="1:14" s="461" customFormat="1" ht="15" hidden="1" customHeight="1">
      <c r="A424" s="843"/>
      <c r="B424" s="907"/>
      <c r="C424" s="843"/>
      <c r="D424" s="907"/>
      <c r="E424" s="849"/>
      <c r="F424" s="850"/>
      <c r="G424" s="491" t="s">
        <v>2</v>
      </c>
      <c r="H424" s="440">
        <f t="shared" si="101"/>
        <v>280000</v>
      </c>
      <c r="I424" s="440">
        <f t="shared" si="102"/>
        <v>280000</v>
      </c>
      <c r="J424" s="440">
        <f>J422+J423</f>
        <v>280000</v>
      </c>
      <c r="K424" s="440">
        <f>K422+K423</f>
        <v>0</v>
      </c>
      <c r="L424" s="440">
        <f t="shared" si="103"/>
        <v>0</v>
      </c>
      <c r="M424" s="440">
        <f>M422+M423</f>
        <v>0</v>
      </c>
      <c r="N424" s="440">
        <f>N422+N423</f>
        <v>0</v>
      </c>
    </row>
    <row r="425" spans="1:14" s="461" customFormat="1" ht="15" hidden="1" customHeight="1">
      <c r="A425" s="843"/>
      <c r="B425" s="844"/>
      <c r="C425" s="843"/>
      <c r="D425" s="844"/>
      <c r="E425" s="845" t="s">
        <v>939</v>
      </c>
      <c r="F425" s="846"/>
      <c r="G425" s="491" t="s">
        <v>0</v>
      </c>
      <c r="H425" s="440">
        <f t="shared" si="67"/>
        <v>250000</v>
      </c>
      <c r="I425" s="440">
        <f t="shared" si="68"/>
        <v>250000</v>
      </c>
      <c r="J425" s="440">
        <v>250000</v>
      </c>
      <c r="K425" s="440">
        <v>0</v>
      </c>
      <c r="L425" s="440">
        <f t="shared" si="69"/>
        <v>0</v>
      </c>
      <c r="M425" s="440">
        <v>0</v>
      </c>
      <c r="N425" s="440">
        <v>0</v>
      </c>
    </row>
    <row r="426" spans="1:14" s="461" customFormat="1" ht="15" hidden="1" customHeight="1">
      <c r="A426" s="843"/>
      <c r="B426" s="907"/>
      <c r="C426" s="843"/>
      <c r="D426" s="907"/>
      <c r="E426" s="847"/>
      <c r="F426" s="848"/>
      <c r="G426" s="491" t="s">
        <v>1</v>
      </c>
      <c r="H426" s="440">
        <f t="shared" si="67"/>
        <v>0</v>
      </c>
      <c r="I426" s="440">
        <f t="shared" si="68"/>
        <v>0</v>
      </c>
      <c r="J426" s="440">
        <v>0</v>
      </c>
      <c r="K426" s="440">
        <v>0</v>
      </c>
      <c r="L426" s="440">
        <f t="shared" si="69"/>
        <v>0</v>
      </c>
      <c r="M426" s="440">
        <v>0</v>
      </c>
      <c r="N426" s="440">
        <v>0</v>
      </c>
    </row>
    <row r="427" spans="1:14" s="461" customFormat="1" ht="15" hidden="1" customHeight="1">
      <c r="A427" s="843"/>
      <c r="B427" s="907"/>
      <c r="C427" s="843"/>
      <c r="D427" s="907"/>
      <c r="E427" s="849"/>
      <c r="F427" s="850"/>
      <c r="G427" s="491" t="s">
        <v>2</v>
      </c>
      <c r="H427" s="440">
        <f t="shared" si="67"/>
        <v>250000</v>
      </c>
      <c r="I427" s="440">
        <f t="shared" si="68"/>
        <v>250000</v>
      </c>
      <c r="J427" s="440">
        <f>J425+J426</f>
        <v>250000</v>
      </c>
      <c r="K427" s="440">
        <f>K425+K426</f>
        <v>0</v>
      </c>
      <c r="L427" s="440">
        <f t="shared" si="69"/>
        <v>0</v>
      </c>
      <c r="M427" s="440">
        <f>M425+M426</f>
        <v>0</v>
      </c>
      <c r="N427" s="440">
        <f>N425+N426</f>
        <v>0</v>
      </c>
    </row>
    <row r="428" spans="1:14" s="461" customFormat="1" ht="18" hidden="1" customHeight="1">
      <c r="A428" s="843"/>
      <c r="B428" s="844"/>
      <c r="C428" s="843"/>
      <c r="D428" s="844"/>
      <c r="E428" s="845" t="s">
        <v>940</v>
      </c>
      <c r="F428" s="846"/>
      <c r="G428" s="491" t="s">
        <v>0</v>
      </c>
      <c r="H428" s="440">
        <f t="shared" si="67"/>
        <v>558000</v>
      </c>
      <c r="I428" s="440">
        <f t="shared" si="68"/>
        <v>558000</v>
      </c>
      <c r="J428" s="440">
        <v>558000</v>
      </c>
      <c r="K428" s="440">
        <v>0</v>
      </c>
      <c r="L428" s="440">
        <f t="shared" si="69"/>
        <v>0</v>
      </c>
      <c r="M428" s="440">
        <v>0</v>
      </c>
      <c r="N428" s="440">
        <v>0</v>
      </c>
    </row>
    <row r="429" spans="1:14" s="461" customFormat="1" ht="18" hidden="1" customHeight="1">
      <c r="A429" s="843"/>
      <c r="B429" s="907"/>
      <c r="C429" s="843"/>
      <c r="D429" s="907"/>
      <c r="E429" s="847"/>
      <c r="F429" s="848"/>
      <c r="G429" s="491" t="s">
        <v>1</v>
      </c>
      <c r="H429" s="440">
        <f t="shared" si="67"/>
        <v>0</v>
      </c>
      <c r="I429" s="440">
        <f t="shared" si="68"/>
        <v>0</v>
      </c>
      <c r="J429" s="440">
        <v>0</v>
      </c>
      <c r="K429" s="440">
        <v>0</v>
      </c>
      <c r="L429" s="440">
        <f t="shared" si="69"/>
        <v>0</v>
      </c>
      <c r="M429" s="440">
        <v>0</v>
      </c>
      <c r="N429" s="440">
        <v>0</v>
      </c>
    </row>
    <row r="430" spans="1:14" s="461" customFormat="1" ht="18" hidden="1" customHeight="1">
      <c r="A430" s="843"/>
      <c r="B430" s="907"/>
      <c r="C430" s="843"/>
      <c r="D430" s="907"/>
      <c r="E430" s="849"/>
      <c r="F430" s="850"/>
      <c r="G430" s="491" t="s">
        <v>2</v>
      </c>
      <c r="H430" s="440">
        <f t="shared" si="67"/>
        <v>558000</v>
      </c>
      <c r="I430" s="440">
        <f t="shared" si="68"/>
        <v>558000</v>
      </c>
      <c r="J430" s="440">
        <f>J428+J429</f>
        <v>558000</v>
      </c>
      <c r="K430" s="440">
        <f>K428+K429</f>
        <v>0</v>
      </c>
      <c r="L430" s="440">
        <f t="shared" si="69"/>
        <v>0</v>
      </c>
      <c r="M430" s="440">
        <f>M428+M429</f>
        <v>0</v>
      </c>
      <c r="N430" s="440">
        <f>N428+N429</f>
        <v>0</v>
      </c>
    </row>
    <row r="431" spans="1:14" s="461" customFormat="1" ht="15" hidden="1" customHeight="1">
      <c r="A431" s="843"/>
      <c r="B431" s="844"/>
      <c r="C431" s="843"/>
      <c r="D431" s="844"/>
      <c r="E431" s="845" t="s">
        <v>941</v>
      </c>
      <c r="F431" s="846"/>
      <c r="G431" s="491" t="s">
        <v>0</v>
      </c>
      <c r="H431" s="440">
        <f t="shared" si="67"/>
        <v>1943362</v>
      </c>
      <c r="I431" s="440">
        <f t="shared" si="68"/>
        <v>1943362</v>
      </c>
      <c r="J431" s="440">
        <v>1870508</v>
      </c>
      <c r="K431" s="440">
        <v>72854</v>
      </c>
      <c r="L431" s="440">
        <f t="shared" si="69"/>
        <v>0</v>
      </c>
      <c r="M431" s="440">
        <v>0</v>
      </c>
      <c r="N431" s="440">
        <v>0</v>
      </c>
    </row>
    <row r="432" spans="1:14" s="461" customFormat="1" ht="15" hidden="1" customHeight="1">
      <c r="A432" s="843"/>
      <c r="B432" s="907"/>
      <c r="C432" s="843"/>
      <c r="D432" s="907"/>
      <c r="E432" s="847"/>
      <c r="F432" s="848"/>
      <c r="G432" s="491" t="s">
        <v>1</v>
      </c>
      <c r="H432" s="440">
        <f t="shared" si="67"/>
        <v>0</v>
      </c>
      <c r="I432" s="440">
        <f t="shared" si="68"/>
        <v>0</v>
      </c>
      <c r="J432" s="440">
        <v>0</v>
      </c>
      <c r="K432" s="440">
        <v>0</v>
      </c>
      <c r="L432" s="440">
        <f t="shared" si="69"/>
        <v>0</v>
      </c>
      <c r="M432" s="440">
        <v>0</v>
      </c>
      <c r="N432" s="440">
        <v>0</v>
      </c>
    </row>
    <row r="433" spans="1:14" s="461" customFormat="1" ht="15" hidden="1" customHeight="1">
      <c r="A433" s="843"/>
      <c r="B433" s="907"/>
      <c r="C433" s="843"/>
      <c r="D433" s="907"/>
      <c r="E433" s="849"/>
      <c r="F433" s="850"/>
      <c r="G433" s="491" t="s">
        <v>2</v>
      </c>
      <c r="H433" s="440">
        <f t="shared" si="67"/>
        <v>1943362</v>
      </c>
      <c r="I433" s="440">
        <f t="shared" si="68"/>
        <v>1943362</v>
      </c>
      <c r="J433" s="440">
        <f>J431+J432</f>
        <v>1870508</v>
      </c>
      <c r="K433" s="440">
        <f>K431+K432</f>
        <v>72854</v>
      </c>
      <c r="L433" s="440">
        <f t="shared" si="69"/>
        <v>0</v>
      </c>
      <c r="M433" s="440">
        <f>M431+M432</f>
        <v>0</v>
      </c>
      <c r="N433" s="440">
        <f>N431+N432</f>
        <v>0</v>
      </c>
    </row>
    <row r="434" spans="1:14" s="461" customFormat="1" ht="15" hidden="1" customHeight="1">
      <c r="A434" s="843"/>
      <c r="B434" s="844"/>
      <c r="C434" s="843"/>
      <c r="D434" s="844"/>
      <c r="E434" s="889" t="s">
        <v>942</v>
      </c>
      <c r="F434" s="846"/>
      <c r="G434" s="499" t="s">
        <v>0</v>
      </c>
      <c r="H434" s="440">
        <f>I434+L434</f>
        <v>10200</v>
      </c>
      <c r="I434" s="440">
        <f>J434+K434</f>
        <v>10200</v>
      </c>
      <c r="J434" s="440">
        <v>10200</v>
      </c>
      <c r="K434" s="440">
        <v>0</v>
      </c>
      <c r="L434" s="440">
        <f>M434+N434</f>
        <v>0</v>
      </c>
      <c r="M434" s="440">
        <v>0</v>
      </c>
      <c r="N434" s="440">
        <v>0</v>
      </c>
    </row>
    <row r="435" spans="1:14" s="461" customFormat="1" ht="15" hidden="1" customHeight="1">
      <c r="A435" s="843"/>
      <c r="B435" s="851"/>
      <c r="C435" s="843"/>
      <c r="D435" s="851"/>
      <c r="E435" s="847"/>
      <c r="F435" s="848"/>
      <c r="G435" s="500" t="s">
        <v>1</v>
      </c>
      <c r="H435" s="440">
        <f t="shared" ref="H435" si="104">I435+L435</f>
        <v>0</v>
      </c>
      <c r="I435" s="440">
        <f t="shared" ref="I435:I439" si="105">J435+K435</f>
        <v>0</v>
      </c>
      <c r="J435" s="440">
        <v>0</v>
      </c>
      <c r="K435" s="440">
        <v>0</v>
      </c>
      <c r="L435" s="440">
        <f t="shared" ref="L435:L439" si="106">M435+N435</f>
        <v>0</v>
      </c>
      <c r="M435" s="440">
        <v>0</v>
      </c>
      <c r="N435" s="440">
        <v>0</v>
      </c>
    </row>
    <row r="436" spans="1:14" s="461" customFormat="1" ht="15" hidden="1" customHeight="1">
      <c r="A436" s="843"/>
      <c r="B436" s="851"/>
      <c r="C436" s="843"/>
      <c r="D436" s="851"/>
      <c r="E436" s="849"/>
      <c r="F436" s="850"/>
      <c r="G436" s="500" t="s">
        <v>2</v>
      </c>
      <c r="H436" s="440">
        <f>I436+L436</f>
        <v>10200</v>
      </c>
      <c r="I436" s="440">
        <f t="shared" si="105"/>
        <v>10200</v>
      </c>
      <c r="J436" s="440">
        <f>J434+J435</f>
        <v>10200</v>
      </c>
      <c r="K436" s="440">
        <f>K434+K435</f>
        <v>0</v>
      </c>
      <c r="L436" s="440">
        <f t="shared" si="106"/>
        <v>0</v>
      </c>
      <c r="M436" s="440">
        <f>M434+M435</f>
        <v>0</v>
      </c>
      <c r="N436" s="440">
        <f>N434+N435</f>
        <v>0</v>
      </c>
    </row>
    <row r="437" spans="1:14" s="461" customFormat="1" ht="14.85" customHeight="1">
      <c r="A437" s="843" t="s">
        <v>67</v>
      </c>
      <c r="B437" s="844"/>
      <c r="C437" s="843" t="s">
        <v>403</v>
      </c>
      <c r="D437" s="844"/>
      <c r="E437" s="889" t="s">
        <v>943</v>
      </c>
      <c r="F437" s="846"/>
      <c r="G437" s="499" t="s">
        <v>0</v>
      </c>
      <c r="H437" s="440">
        <f t="shared" ref="H437:H438" si="107">I437+L437</f>
        <v>0</v>
      </c>
      <c r="I437" s="440">
        <f t="shared" si="105"/>
        <v>0</v>
      </c>
      <c r="J437" s="440">
        <v>0</v>
      </c>
      <c r="K437" s="440">
        <v>0</v>
      </c>
      <c r="L437" s="440">
        <f t="shared" si="106"/>
        <v>0</v>
      </c>
      <c r="M437" s="440">
        <v>0</v>
      </c>
      <c r="N437" s="440">
        <v>0</v>
      </c>
    </row>
    <row r="438" spans="1:14" s="461" customFormat="1" ht="14.85" customHeight="1">
      <c r="A438" s="843"/>
      <c r="B438" s="907"/>
      <c r="C438" s="843"/>
      <c r="D438" s="907"/>
      <c r="E438" s="847"/>
      <c r="F438" s="848"/>
      <c r="G438" s="500" t="s">
        <v>1</v>
      </c>
      <c r="H438" s="440">
        <f t="shared" si="107"/>
        <v>330000</v>
      </c>
      <c r="I438" s="440">
        <f t="shared" si="105"/>
        <v>330000</v>
      </c>
      <c r="J438" s="440">
        <v>0</v>
      </c>
      <c r="K438" s="440">
        <v>330000</v>
      </c>
      <c r="L438" s="440">
        <f t="shared" si="106"/>
        <v>0</v>
      </c>
      <c r="M438" s="440">
        <v>0</v>
      </c>
      <c r="N438" s="440">
        <v>0</v>
      </c>
    </row>
    <row r="439" spans="1:14" s="461" customFormat="1" ht="14.85" customHeight="1">
      <c r="A439" s="843"/>
      <c r="B439" s="907"/>
      <c r="C439" s="843"/>
      <c r="D439" s="907"/>
      <c r="E439" s="849"/>
      <c r="F439" s="850"/>
      <c r="G439" s="500" t="s">
        <v>2</v>
      </c>
      <c r="H439" s="440">
        <f>I439+L439</f>
        <v>330000</v>
      </c>
      <c r="I439" s="440">
        <f t="shared" si="105"/>
        <v>330000</v>
      </c>
      <c r="J439" s="440">
        <f>J437+J438</f>
        <v>0</v>
      </c>
      <c r="K439" s="440">
        <f>K437+K438</f>
        <v>330000</v>
      </c>
      <c r="L439" s="440">
        <f t="shared" si="106"/>
        <v>0</v>
      </c>
      <c r="M439" s="440">
        <f>M437+M438</f>
        <v>0</v>
      </c>
      <c r="N439" s="440">
        <f>N437+N438</f>
        <v>0</v>
      </c>
    </row>
    <row r="440" spans="1:14" s="461" customFormat="1" ht="15" hidden="1" customHeight="1">
      <c r="A440" s="843"/>
      <c r="B440" s="844"/>
      <c r="C440" s="894" t="s">
        <v>517</v>
      </c>
      <c r="D440" s="895"/>
      <c r="E440" s="845" t="s">
        <v>944</v>
      </c>
      <c r="F440" s="846"/>
      <c r="G440" s="491" t="s">
        <v>0</v>
      </c>
      <c r="H440" s="440">
        <f t="shared" si="67"/>
        <v>14192568</v>
      </c>
      <c r="I440" s="440">
        <f t="shared" si="68"/>
        <v>14192568</v>
      </c>
      <c r="J440" s="440">
        <v>14192568</v>
      </c>
      <c r="K440" s="440">
        <v>0</v>
      </c>
      <c r="L440" s="440">
        <f t="shared" si="69"/>
        <v>0</v>
      </c>
      <c r="M440" s="440">
        <v>0</v>
      </c>
      <c r="N440" s="440">
        <v>0</v>
      </c>
    </row>
    <row r="441" spans="1:14" s="461" customFormat="1" ht="15" hidden="1" customHeight="1">
      <c r="A441" s="843"/>
      <c r="B441" s="851"/>
      <c r="C441" s="843"/>
      <c r="D441" s="851"/>
      <c r="E441" s="847"/>
      <c r="F441" s="848"/>
      <c r="G441" s="491" t="s">
        <v>1</v>
      </c>
      <c r="H441" s="440">
        <f t="shared" si="67"/>
        <v>0</v>
      </c>
      <c r="I441" s="440">
        <f t="shared" si="68"/>
        <v>0</v>
      </c>
      <c r="J441" s="440">
        <v>0</v>
      </c>
      <c r="K441" s="440">
        <v>0</v>
      </c>
      <c r="L441" s="440">
        <f t="shared" si="69"/>
        <v>0</v>
      </c>
      <c r="M441" s="440">
        <v>0</v>
      </c>
      <c r="N441" s="440">
        <v>0</v>
      </c>
    </row>
    <row r="442" spans="1:14" s="461" customFormat="1" ht="15" hidden="1" customHeight="1">
      <c r="A442" s="843"/>
      <c r="B442" s="851"/>
      <c r="C442" s="884"/>
      <c r="D442" s="885"/>
      <c r="E442" s="849"/>
      <c r="F442" s="850"/>
      <c r="G442" s="491" t="s">
        <v>2</v>
      </c>
      <c r="H442" s="440">
        <f t="shared" si="67"/>
        <v>14192568</v>
      </c>
      <c r="I442" s="440">
        <f t="shared" si="68"/>
        <v>14192568</v>
      </c>
      <c r="J442" s="440">
        <f>J440+J441</f>
        <v>14192568</v>
      </c>
      <c r="K442" s="440">
        <f>K440+K441</f>
        <v>0</v>
      </c>
      <c r="L442" s="440">
        <f t="shared" si="69"/>
        <v>0</v>
      </c>
      <c r="M442" s="440">
        <f>M440+M441</f>
        <v>0</v>
      </c>
      <c r="N442" s="440">
        <f>N440+N441</f>
        <v>0</v>
      </c>
    </row>
    <row r="443" spans="1:14" s="461" customFormat="1" ht="15" hidden="1" customHeight="1">
      <c r="A443" s="843"/>
      <c r="B443" s="844"/>
      <c r="C443" s="894" t="s">
        <v>410</v>
      </c>
      <c r="D443" s="895"/>
      <c r="E443" s="845" t="s">
        <v>945</v>
      </c>
      <c r="F443" s="846"/>
      <c r="G443" s="491" t="s">
        <v>0</v>
      </c>
      <c r="H443" s="440">
        <f t="shared" si="67"/>
        <v>294050</v>
      </c>
      <c r="I443" s="440">
        <f t="shared" si="68"/>
        <v>294050</v>
      </c>
      <c r="J443" s="440">
        <v>294050</v>
      </c>
      <c r="K443" s="440">
        <v>0</v>
      </c>
      <c r="L443" s="440">
        <f t="shared" si="69"/>
        <v>0</v>
      </c>
      <c r="M443" s="440">
        <v>0</v>
      </c>
      <c r="N443" s="440">
        <v>0</v>
      </c>
    </row>
    <row r="444" spans="1:14" s="461" customFormat="1" ht="15" hidden="1" customHeight="1">
      <c r="A444" s="843"/>
      <c r="B444" s="844"/>
      <c r="C444" s="843"/>
      <c r="D444" s="844"/>
      <c r="E444" s="911"/>
      <c r="F444" s="912"/>
      <c r="G444" s="491" t="s">
        <v>1</v>
      </c>
      <c r="H444" s="440">
        <f t="shared" si="67"/>
        <v>0</v>
      </c>
      <c r="I444" s="440">
        <f t="shared" si="68"/>
        <v>0</v>
      </c>
      <c r="J444" s="440">
        <v>0</v>
      </c>
      <c r="K444" s="440">
        <v>0</v>
      </c>
      <c r="L444" s="440">
        <f t="shared" si="69"/>
        <v>0</v>
      </c>
      <c r="M444" s="440">
        <v>0</v>
      </c>
      <c r="N444" s="440">
        <v>0</v>
      </c>
    </row>
    <row r="445" spans="1:14" s="461" customFormat="1" ht="15" hidden="1" customHeight="1">
      <c r="A445" s="843"/>
      <c r="B445" s="844"/>
      <c r="C445" s="843"/>
      <c r="D445" s="844"/>
      <c r="E445" s="913"/>
      <c r="F445" s="914"/>
      <c r="G445" s="491" t="s">
        <v>2</v>
      </c>
      <c r="H445" s="440">
        <f t="shared" si="67"/>
        <v>294050</v>
      </c>
      <c r="I445" s="440">
        <f t="shared" si="68"/>
        <v>294050</v>
      </c>
      <c r="J445" s="440">
        <f>J443+J444</f>
        <v>294050</v>
      </c>
      <c r="K445" s="440">
        <f>K443+K444</f>
        <v>0</v>
      </c>
      <c r="L445" s="440">
        <f t="shared" si="69"/>
        <v>0</v>
      </c>
      <c r="M445" s="440">
        <f>M443+M444</f>
        <v>0</v>
      </c>
      <c r="N445" s="440">
        <f>N443+N444</f>
        <v>0</v>
      </c>
    </row>
    <row r="446" spans="1:14" s="461" customFormat="1" ht="15" hidden="1" customHeight="1">
      <c r="A446" s="843"/>
      <c r="B446" s="844"/>
      <c r="C446" s="843"/>
      <c r="D446" s="844"/>
      <c r="E446" s="845" t="s">
        <v>946</v>
      </c>
      <c r="F446" s="846"/>
      <c r="G446" s="491" t="s">
        <v>0</v>
      </c>
      <c r="H446" s="440">
        <f t="shared" si="67"/>
        <v>1461843</v>
      </c>
      <c r="I446" s="440">
        <f t="shared" si="68"/>
        <v>1461843</v>
      </c>
      <c r="J446" s="440">
        <v>1461843</v>
      </c>
      <c r="K446" s="440">
        <v>0</v>
      </c>
      <c r="L446" s="440">
        <f t="shared" si="69"/>
        <v>0</v>
      </c>
      <c r="M446" s="440">
        <v>0</v>
      </c>
      <c r="N446" s="440">
        <v>0</v>
      </c>
    </row>
    <row r="447" spans="1:14" s="461" customFormat="1" ht="15" hidden="1" customHeight="1">
      <c r="A447" s="843"/>
      <c r="B447" s="851"/>
      <c r="C447" s="843"/>
      <c r="D447" s="851"/>
      <c r="E447" s="847"/>
      <c r="F447" s="848"/>
      <c r="G447" s="491" t="s">
        <v>1</v>
      </c>
      <c r="H447" s="440">
        <f t="shared" si="67"/>
        <v>0</v>
      </c>
      <c r="I447" s="440">
        <f t="shared" si="68"/>
        <v>0</v>
      </c>
      <c r="J447" s="440">
        <v>0</v>
      </c>
      <c r="K447" s="440">
        <v>0</v>
      </c>
      <c r="L447" s="440">
        <f t="shared" si="69"/>
        <v>0</v>
      </c>
      <c r="M447" s="440">
        <v>0</v>
      </c>
      <c r="N447" s="440">
        <v>0</v>
      </c>
    </row>
    <row r="448" spans="1:14" s="461" customFormat="1" ht="15" hidden="1" customHeight="1">
      <c r="A448" s="843"/>
      <c r="B448" s="851"/>
      <c r="C448" s="843"/>
      <c r="D448" s="851"/>
      <c r="E448" s="849"/>
      <c r="F448" s="850"/>
      <c r="G448" s="491" t="s">
        <v>2</v>
      </c>
      <c r="H448" s="440">
        <f t="shared" si="67"/>
        <v>1461843</v>
      </c>
      <c r="I448" s="440">
        <f t="shared" si="68"/>
        <v>1461843</v>
      </c>
      <c r="J448" s="440">
        <f>J446+J447</f>
        <v>1461843</v>
      </c>
      <c r="K448" s="440">
        <f>K446+K447</f>
        <v>0</v>
      </c>
      <c r="L448" s="440">
        <f t="shared" si="69"/>
        <v>0</v>
      </c>
      <c r="M448" s="440">
        <f>M446+M447</f>
        <v>0</v>
      </c>
      <c r="N448" s="440">
        <f>N446+N447</f>
        <v>0</v>
      </c>
    </row>
    <row r="449" spans="1:14" s="461" customFormat="1" ht="15" hidden="1" customHeight="1">
      <c r="A449" s="843"/>
      <c r="B449" s="844"/>
      <c r="C449" s="843"/>
      <c r="D449" s="844"/>
      <c r="E449" s="845" t="s">
        <v>947</v>
      </c>
      <c r="F449" s="846"/>
      <c r="G449" s="491" t="s">
        <v>0</v>
      </c>
      <c r="H449" s="440">
        <f t="shared" si="67"/>
        <v>325858</v>
      </c>
      <c r="I449" s="440">
        <f t="shared" si="68"/>
        <v>325858</v>
      </c>
      <c r="J449" s="440">
        <v>325858</v>
      </c>
      <c r="K449" s="440">
        <v>0</v>
      </c>
      <c r="L449" s="440">
        <f t="shared" si="69"/>
        <v>0</v>
      </c>
      <c r="M449" s="440">
        <v>0</v>
      </c>
      <c r="N449" s="440">
        <v>0</v>
      </c>
    </row>
    <row r="450" spans="1:14" s="461" customFormat="1" ht="15" hidden="1" customHeight="1">
      <c r="A450" s="843"/>
      <c r="B450" s="851"/>
      <c r="C450" s="843"/>
      <c r="D450" s="851"/>
      <c r="E450" s="847"/>
      <c r="F450" s="848"/>
      <c r="G450" s="491" t="s">
        <v>1</v>
      </c>
      <c r="H450" s="440">
        <f t="shared" si="67"/>
        <v>0</v>
      </c>
      <c r="I450" s="440">
        <f t="shared" si="68"/>
        <v>0</v>
      </c>
      <c r="J450" s="440">
        <v>0</v>
      </c>
      <c r="K450" s="440">
        <v>0</v>
      </c>
      <c r="L450" s="440">
        <f t="shared" si="69"/>
        <v>0</v>
      </c>
      <c r="M450" s="440">
        <v>0</v>
      </c>
      <c r="N450" s="440">
        <v>0</v>
      </c>
    </row>
    <row r="451" spans="1:14" s="461" customFormat="1" ht="15" hidden="1" customHeight="1">
      <c r="A451" s="843"/>
      <c r="B451" s="851"/>
      <c r="C451" s="843"/>
      <c r="D451" s="851"/>
      <c r="E451" s="849"/>
      <c r="F451" s="850"/>
      <c r="G451" s="491" t="s">
        <v>2</v>
      </c>
      <c r="H451" s="440">
        <f t="shared" si="67"/>
        <v>325858</v>
      </c>
      <c r="I451" s="440">
        <f t="shared" si="68"/>
        <v>325858</v>
      </c>
      <c r="J451" s="440">
        <f>J449+J450</f>
        <v>325858</v>
      </c>
      <c r="K451" s="440">
        <f>K449+K450</f>
        <v>0</v>
      </c>
      <c r="L451" s="440">
        <f t="shared" si="69"/>
        <v>0</v>
      </c>
      <c r="M451" s="440">
        <f>M449+M450</f>
        <v>0</v>
      </c>
      <c r="N451" s="440">
        <f>N449+N450</f>
        <v>0</v>
      </c>
    </row>
    <row r="452" spans="1:14" s="461" customFormat="1" ht="15" hidden="1" customHeight="1">
      <c r="A452" s="843"/>
      <c r="B452" s="844"/>
      <c r="C452" s="843"/>
      <c r="D452" s="844"/>
      <c r="E452" s="845" t="s">
        <v>948</v>
      </c>
      <c r="F452" s="846"/>
      <c r="G452" s="491" t="s">
        <v>0</v>
      </c>
      <c r="H452" s="440">
        <f t="shared" si="67"/>
        <v>500000</v>
      </c>
      <c r="I452" s="440">
        <f t="shared" si="68"/>
        <v>500000</v>
      </c>
      <c r="J452" s="440">
        <v>500000</v>
      </c>
      <c r="K452" s="440">
        <v>0</v>
      </c>
      <c r="L452" s="440">
        <f t="shared" si="69"/>
        <v>0</v>
      </c>
      <c r="M452" s="440">
        <v>0</v>
      </c>
      <c r="N452" s="440">
        <v>0</v>
      </c>
    </row>
    <row r="453" spans="1:14" s="461" customFormat="1" ht="15" hidden="1" customHeight="1">
      <c r="A453" s="843"/>
      <c r="B453" s="851"/>
      <c r="C453" s="843"/>
      <c r="D453" s="851"/>
      <c r="E453" s="847"/>
      <c r="F453" s="848"/>
      <c r="G453" s="491" t="s">
        <v>1</v>
      </c>
      <c r="H453" s="440">
        <f t="shared" si="67"/>
        <v>0</v>
      </c>
      <c r="I453" s="440">
        <f t="shared" si="68"/>
        <v>0</v>
      </c>
      <c r="J453" s="440">
        <v>0</v>
      </c>
      <c r="K453" s="440">
        <v>0</v>
      </c>
      <c r="L453" s="440">
        <f t="shared" si="69"/>
        <v>0</v>
      </c>
      <c r="M453" s="440">
        <v>0</v>
      </c>
      <c r="N453" s="440">
        <v>0</v>
      </c>
    </row>
    <row r="454" spans="1:14" s="461" customFormat="1" ht="15" hidden="1" customHeight="1">
      <c r="A454" s="843"/>
      <c r="B454" s="851"/>
      <c r="C454" s="843"/>
      <c r="D454" s="851"/>
      <c r="E454" s="849"/>
      <c r="F454" s="850"/>
      <c r="G454" s="491" t="s">
        <v>2</v>
      </c>
      <c r="H454" s="440">
        <f t="shared" si="67"/>
        <v>500000</v>
      </c>
      <c r="I454" s="440">
        <f t="shared" si="68"/>
        <v>500000</v>
      </c>
      <c r="J454" s="440">
        <f>J452+J453</f>
        <v>500000</v>
      </c>
      <c r="K454" s="440">
        <f>K452+K453</f>
        <v>0</v>
      </c>
      <c r="L454" s="440">
        <f t="shared" si="69"/>
        <v>0</v>
      </c>
      <c r="M454" s="440">
        <f>M452+M453</f>
        <v>0</v>
      </c>
      <c r="N454" s="440">
        <f>N452+N453</f>
        <v>0</v>
      </c>
    </row>
    <row r="455" spans="1:14" s="461" customFormat="1" ht="15" hidden="1" customHeight="1">
      <c r="A455" s="843"/>
      <c r="B455" s="844"/>
      <c r="C455" s="843"/>
      <c r="D455" s="844"/>
      <c r="E455" s="845" t="s">
        <v>949</v>
      </c>
      <c r="F455" s="846"/>
      <c r="G455" s="491" t="s">
        <v>0</v>
      </c>
      <c r="H455" s="440">
        <f t="shared" si="67"/>
        <v>8264007</v>
      </c>
      <c r="I455" s="440">
        <f t="shared" si="68"/>
        <v>8264007</v>
      </c>
      <c r="J455" s="440">
        <v>7899441</v>
      </c>
      <c r="K455" s="440">
        <v>364566</v>
      </c>
      <c r="L455" s="440">
        <f t="shared" si="69"/>
        <v>0</v>
      </c>
      <c r="M455" s="440">
        <v>0</v>
      </c>
      <c r="N455" s="440">
        <v>0</v>
      </c>
    </row>
    <row r="456" spans="1:14" s="461" customFormat="1" ht="15" hidden="1" customHeight="1">
      <c r="A456" s="843"/>
      <c r="B456" s="851"/>
      <c r="C456" s="843"/>
      <c r="D456" s="851"/>
      <c r="E456" s="847"/>
      <c r="F456" s="848"/>
      <c r="G456" s="491" t="s">
        <v>1</v>
      </c>
      <c r="H456" s="440">
        <f t="shared" si="67"/>
        <v>0</v>
      </c>
      <c r="I456" s="440">
        <f t="shared" si="68"/>
        <v>0</v>
      </c>
      <c r="J456" s="440">
        <v>0</v>
      </c>
      <c r="K456" s="440">
        <v>0</v>
      </c>
      <c r="L456" s="440">
        <f t="shared" si="69"/>
        <v>0</v>
      </c>
      <c r="M456" s="440">
        <v>0</v>
      </c>
      <c r="N456" s="440">
        <v>0</v>
      </c>
    </row>
    <row r="457" spans="1:14" s="461" customFormat="1" ht="15" hidden="1" customHeight="1">
      <c r="A457" s="843"/>
      <c r="B457" s="851"/>
      <c r="C457" s="843"/>
      <c r="D457" s="851"/>
      <c r="E457" s="849"/>
      <c r="F457" s="850"/>
      <c r="G457" s="491" t="s">
        <v>2</v>
      </c>
      <c r="H457" s="440">
        <f t="shared" si="67"/>
        <v>8264007</v>
      </c>
      <c r="I457" s="440">
        <f t="shared" si="68"/>
        <v>8264007</v>
      </c>
      <c r="J457" s="440">
        <f>J455+J456</f>
        <v>7899441</v>
      </c>
      <c r="K457" s="440">
        <f>K455+K456</f>
        <v>364566</v>
      </c>
      <c r="L457" s="440">
        <f t="shared" si="69"/>
        <v>0</v>
      </c>
      <c r="M457" s="440">
        <f>M455+M456</f>
        <v>0</v>
      </c>
      <c r="N457" s="440">
        <f>N455+N456</f>
        <v>0</v>
      </c>
    </row>
    <row r="458" spans="1:14" s="461" customFormat="1" ht="15" hidden="1" customHeight="1">
      <c r="A458" s="843"/>
      <c r="B458" s="844"/>
      <c r="C458" s="843"/>
      <c r="D458" s="844"/>
      <c r="E458" s="845" t="s">
        <v>950</v>
      </c>
      <c r="F458" s="846"/>
      <c r="G458" s="491" t="s">
        <v>0</v>
      </c>
      <c r="H458" s="440">
        <f t="shared" si="67"/>
        <v>180000</v>
      </c>
      <c r="I458" s="440">
        <f t="shared" si="68"/>
        <v>180000</v>
      </c>
      <c r="J458" s="440">
        <v>0</v>
      </c>
      <c r="K458" s="440">
        <v>180000</v>
      </c>
      <c r="L458" s="440">
        <f t="shared" si="69"/>
        <v>0</v>
      </c>
      <c r="M458" s="440">
        <v>0</v>
      </c>
      <c r="N458" s="440">
        <v>0</v>
      </c>
    </row>
    <row r="459" spans="1:14" s="461" customFormat="1" ht="15" hidden="1" customHeight="1">
      <c r="A459" s="843"/>
      <c r="B459" s="851"/>
      <c r="C459" s="843"/>
      <c r="D459" s="851"/>
      <c r="E459" s="847"/>
      <c r="F459" s="848"/>
      <c r="G459" s="491" t="s">
        <v>1</v>
      </c>
      <c r="H459" s="440">
        <f t="shared" si="67"/>
        <v>0</v>
      </c>
      <c r="I459" s="440">
        <f t="shared" si="68"/>
        <v>0</v>
      </c>
      <c r="J459" s="440">
        <v>0</v>
      </c>
      <c r="K459" s="440">
        <v>0</v>
      </c>
      <c r="L459" s="440">
        <f t="shared" si="69"/>
        <v>0</v>
      </c>
      <c r="M459" s="440">
        <v>0</v>
      </c>
      <c r="N459" s="440">
        <v>0</v>
      </c>
    </row>
    <row r="460" spans="1:14" s="461" customFormat="1" ht="15" hidden="1" customHeight="1">
      <c r="A460" s="843"/>
      <c r="B460" s="851"/>
      <c r="C460" s="843"/>
      <c r="D460" s="851"/>
      <c r="E460" s="849"/>
      <c r="F460" s="850"/>
      <c r="G460" s="491" t="s">
        <v>2</v>
      </c>
      <c r="H460" s="440">
        <f t="shared" si="67"/>
        <v>180000</v>
      </c>
      <c r="I460" s="440">
        <f t="shared" si="68"/>
        <v>180000</v>
      </c>
      <c r="J460" s="440">
        <f>J458+J459</f>
        <v>0</v>
      </c>
      <c r="K460" s="440">
        <f>K458+K459</f>
        <v>180000</v>
      </c>
      <c r="L460" s="440">
        <f t="shared" si="69"/>
        <v>0</v>
      </c>
      <c r="M460" s="440">
        <f>M458+M459</f>
        <v>0</v>
      </c>
      <c r="N460" s="440">
        <f>N458+N459</f>
        <v>0</v>
      </c>
    </row>
    <row r="461" spans="1:14" s="461" customFormat="1" ht="15" hidden="1" customHeight="1">
      <c r="A461" s="843"/>
      <c r="B461" s="844"/>
      <c r="C461" s="843"/>
      <c r="D461" s="844"/>
      <c r="E461" s="845" t="s">
        <v>951</v>
      </c>
      <c r="F461" s="846"/>
      <c r="G461" s="491" t="s">
        <v>0</v>
      </c>
      <c r="H461" s="440">
        <f t="shared" si="67"/>
        <v>960000</v>
      </c>
      <c r="I461" s="440">
        <f t="shared" si="68"/>
        <v>960000</v>
      </c>
      <c r="J461" s="440">
        <v>960000</v>
      </c>
      <c r="K461" s="440">
        <v>0</v>
      </c>
      <c r="L461" s="440">
        <f t="shared" si="69"/>
        <v>0</v>
      </c>
      <c r="M461" s="440">
        <v>0</v>
      </c>
      <c r="N461" s="440">
        <v>0</v>
      </c>
    </row>
    <row r="462" spans="1:14" s="461" customFormat="1" ht="15" hidden="1" customHeight="1">
      <c r="A462" s="843"/>
      <c r="B462" s="851"/>
      <c r="C462" s="843"/>
      <c r="D462" s="851"/>
      <c r="E462" s="847"/>
      <c r="F462" s="848"/>
      <c r="G462" s="491" t="s">
        <v>1</v>
      </c>
      <c r="H462" s="440">
        <f t="shared" si="67"/>
        <v>0</v>
      </c>
      <c r="I462" s="440">
        <f t="shared" si="68"/>
        <v>0</v>
      </c>
      <c r="J462" s="440">
        <v>0</v>
      </c>
      <c r="K462" s="440">
        <v>0</v>
      </c>
      <c r="L462" s="440">
        <f t="shared" si="69"/>
        <v>0</v>
      </c>
      <c r="M462" s="440">
        <v>0</v>
      </c>
      <c r="N462" s="440">
        <v>0</v>
      </c>
    </row>
    <row r="463" spans="1:14" s="461" customFormat="1" ht="15" hidden="1" customHeight="1">
      <c r="A463" s="843"/>
      <c r="B463" s="851"/>
      <c r="C463" s="843"/>
      <c r="D463" s="851"/>
      <c r="E463" s="849"/>
      <c r="F463" s="850"/>
      <c r="G463" s="491" t="s">
        <v>2</v>
      </c>
      <c r="H463" s="440">
        <f t="shared" si="67"/>
        <v>960000</v>
      </c>
      <c r="I463" s="440">
        <f t="shared" si="68"/>
        <v>960000</v>
      </c>
      <c r="J463" s="440">
        <f>J461+J462</f>
        <v>960000</v>
      </c>
      <c r="K463" s="440">
        <f>K461+K462</f>
        <v>0</v>
      </c>
      <c r="L463" s="440">
        <f t="shared" si="69"/>
        <v>0</v>
      </c>
      <c r="M463" s="440">
        <f>M461+M462</f>
        <v>0</v>
      </c>
      <c r="N463" s="440">
        <f>N461+N462</f>
        <v>0</v>
      </c>
    </row>
    <row r="464" spans="1:14" s="461" customFormat="1" ht="15" hidden="1" customHeight="1">
      <c r="A464" s="843"/>
      <c r="B464" s="844"/>
      <c r="C464" s="843"/>
      <c r="D464" s="844"/>
      <c r="E464" s="845" t="s">
        <v>952</v>
      </c>
      <c r="F464" s="846"/>
      <c r="G464" s="491" t="s">
        <v>0</v>
      </c>
      <c r="H464" s="440">
        <f t="shared" si="67"/>
        <v>20000</v>
      </c>
      <c r="I464" s="440">
        <f t="shared" si="68"/>
        <v>20000</v>
      </c>
      <c r="J464" s="440">
        <v>20000</v>
      </c>
      <c r="K464" s="440">
        <v>0</v>
      </c>
      <c r="L464" s="440">
        <f t="shared" si="69"/>
        <v>0</v>
      </c>
      <c r="M464" s="440">
        <v>0</v>
      </c>
      <c r="N464" s="440">
        <v>0</v>
      </c>
    </row>
    <row r="465" spans="1:14" s="461" customFormat="1" ht="15" hidden="1" customHeight="1">
      <c r="A465" s="843"/>
      <c r="B465" s="851"/>
      <c r="C465" s="843"/>
      <c r="D465" s="851"/>
      <c r="E465" s="847"/>
      <c r="F465" s="848"/>
      <c r="G465" s="491" t="s">
        <v>1</v>
      </c>
      <c r="H465" s="440">
        <f t="shared" si="67"/>
        <v>0</v>
      </c>
      <c r="I465" s="440">
        <f t="shared" si="68"/>
        <v>0</v>
      </c>
      <c r="J465" s="440">
        <v>0</v>
      </c>
      <c r="K465" s="440">
        <v>0</v>
      </c>
      <c r="L465" s="440">
        <f t="shared" si="69"/>
        <v>0</v>
      </c>
      <c r="M465" s="440">
        <v>0</v>
      </c>
      <c r="N465" s="440">
        <v>0</v>
      </c>
    </row>
    <row r="466" spans="1:14" s="461" customFormat="1" ht="15" hidden="1" customHeight="1">
      <c r="A466" s="843"/>
      <c r="B466" s="851"/>
      <c r="C466" s="843"/>
      <c r="D466" s="851"/>
      <c r="E466" s="849"/>
      <c r="F466" s="850"/>
      <c r="G466" s="491" t="s">
        <v>2</v>
      </c>
      <c r="H466" s="440">
        <f t="shared" si="67"/>
        <v>20000</v>
      </c>
      <c r="I466" s="440">
        <f t="shared" si="68"/>
        <v>20000</v>
      </c>
      <c r="J466" s="440">
        <f>J464+J465</f>
        <v>20000</v>
      </c>
      <c r="K466" s="440">
        <f>K464+K465</f>
        <v>0</v>
      </c>
      <c r="L466" s="440">
        <f t="shared" si="69"/>
        <v>0</v>
      </c>
      <c r="M466" s="440">
        <f>M464+M465</f>
        <v>0</v>
      </c>
      <c r="N466" s="440">
        <f>N464+N465</f>
        <v>0</v>
      </c>
    </row>
    <row r="467" spans="1:14" s="461" customFormat="1" ht="15" hidden="1" customHeight="1">
      <c r="A467" s="843"/>
      <c r="B467" s="844"/>
      <c r="C467" s="843"/>
      <c r="D467" s="844"/>
      <c r="E467" s="845" t="s">
        <v>953</v>
      </c>
      <c r="F467" s="846"/>
      <c r="G467" s="491" t="s">
        <v>0</v>
      </c>
      <c r="H467" s="440">
        <f t="shared" si="67"/>
        <v>50000</v>
      </c>
      <c r="I467" s="440">
        <f t="shared" si="68"/>
        <v>50000</v>
      </c>
      <c r="J467" s="440">
        <v>0</v>
      </c>
      <c r="K467" s="440">
        <v>50000</v>
      </c>
      <c r="L467" s="440">
        <f t="shared" si="69"/>
        <v>0</v>
      </c>
      <c r="M467" s="440">
        <v>0</v>
      </c>
      <c r="N467" s="440">
        <v>0</v>
      </c>
    </row>
    <row r="468" spans="1:14" s="461" customFormat="1" ht="15" hidden="1" customHeight="1">
      <c r="A468" s="843"/>
      <c r="B468" s="851"/>
      <c r="C468" s="843"/>
      <c r="D468" s="851"/>
      <c r="E468" s="847"/>
      <c r="F468" s="848"/>
      <c r="G468" s="491" t="s">
        <v>1</v>
      </c>
      <c r="H468" s="440">
        <f t="shared" si="67"/>
        <v>0</v>
      </c>
      <c r="I468" s="440">
        <f t="shared" si="68"/>
        <v>0</v>
      </c>
      <c r="J468" s="440">
        <v>0</v>
      </c>
      <c r="K468" s="440">
        <v>0</v>
      </c>
      <c r="L468" s="440">
        <f t="shared" si="69"/>
        <v>0</v>
      </c>
      <c r="M468" s="440">
        <v>0</v>
      </c>
      <c r="N468" s="440">
        <v>0</v>
      </c>
    </row>
    <row r="469" spans="1:14" s="461" customFormat="1" ht="15" hidden="1" customHeight="1">
      <c r="A469" s="843"/>
      <c r="B469" s="851"/>
      <c r="C469" s="843"/>
      <c r="D469" s="851"/>
      <c r="E469" s="849"/>
      <c r="F469" s="850"/>
      <c r="G469" s="491" t="s">
        <v>2</v>
      </c>
      <c r="H469" s="440">
        <f t="shared" si="67"/>
        <v>50000</v>
      </c>
      <c r="I469" s="440">
        <f t="shared" si="68"/>
        <v>50000</v>
      </c>
      <c r="J469" s="440">
        <f>J467+J468</f>
        <v>0</v>
      </c>
      <c r="K469" s="440">
        <f>K467+K468</f>
        <v>50000</v>
      </c>
      <c r="L469" s="440">
        <f t="shared" si="69"/>
        <v>0</v>
      </c>
      <c r="M469" s="440">
        <f>M467+M468</f>
        <v>0</v>
      </c>
      <c r="N469" s="440">
        <f>N467+N468</f>
        <v>0</v>
      </c>
    </row>
    <row r="470" spans="1:14" s="461" customFormat="1" ht="15" customHeight="1">
      <c r="A470" s="843"/>
      <c r="B470" s="844"/>
      <c r="C470" s="894" t="s">
        <v>410</v>
      </c>
      <c r="D470" s="895"/>
      <c r="E470" s="845" t="s">
        <v>954</v>
      </c>
      <c r="F470" s="846"/>
      <c r="G470" s="491" t="s">
        <v>0</v>
      </c>
      <c r="H470" s="440">
        <f t="shared" si="67"/>
        <v>0</v>
      </c>
      <c r="I470" s="440">
        <f t="shared" si="68"/>
        <v>0</v>
      </c>
      <c r="J470" s="440">
        <v>0</v>
      </c>
      <c r="K470" s="440">
        <v>0</v>
      </c>
      <c r="L470" s="440">
        <f t="shared" si="69"/>
        <v>0</v>
      </c>
      <c r="M470" s="440">
        <v>0</v>
      </c>
      <c r="N470" s="440">
        <v>0</v>
      </c>
    </row>
    <row r="471" spans="1:14" s="461" customFormat="1" ht="15" customHeight="1">
      <c r="A471" s="843"/>
      <c r="B471" s="851"/>
      <c r="C471" s="843"/>
      <c r="D471" s="851"/>
      <c r="E471" s="847"/>
      <c r="F471" s="848"/>
      <c r="G471" s="491" t="s">
        <v>1</v>
      </c>
      <c r="H471" s="440">
        <f t="shared" si="67"/>
        <v>8092</v>
      </c>
      <c r="I471" s="440">
        <f t="shared" si="68"/>
        <v>8092</v>
      </c>
      <c r="J471" s="440">
        <v>8092</v>
      </c>
      <c r="K471" s="440">
        <v>0</v>
      </c>
      <c r="L471" s="440">
        <f t="shared" si="69"/>
        <v>0</v>
      </c>
      <c r="M471" s="440">
        <v>0</v>
      </c>
      <c r="N471" s="440">
        <v>0</v>
      </c>
    </row>
    <row r="472" spans="1:14" s="461" customFormat="1" ht="15" customHeight="1">
      <c r="A472" s="843"/>
      <c r="B472" s="851"/>
      <c r="C472" s="843"/>
      <c r="D472" s="851"/>
      <c r="E472" s="849"/>
      <c r="F472" s="850"/>
      <c r="G472" s="491" t="s">
        <v>2</v>
      </c>
      <c r="H472" s="440">
        <f t="shared" si="67"/>
        <v>8092</v>
      </c>
      <c r="I472" s="440">
        <f t="shared" si="68"/>
        <v>8092</v>
      </c>
      <c r="J472" s="440">
        <f>J470+J471</f>
        <v>8092</v>
      </c>
      <c r="K472" s="440">
        <f>K470+K471</f>
        <v>0</v>
      </c>
      <c r="L472" s="440">
        <f t="shared" si="69"/>
        <v>0</v>
      </c>
      <c r="M472" s="440">
        <f>M470+M471</f>
        <v>0</v>
      </c>
      <c r="N472" s="440">
        <f>N470+N471</f>
        <v>0</v>
      </c>
    </row>
    <row r="473" spans="1:14" s="461" customFormat="1" ht="15" hidden="1" customHeight="1">
      <c r="A473" s="843"/>
      <c r="B473" s="844"/>
      <c r="C473" s="843"/>
      <c r="D473" s="844"/>
      <c r="E473" s="845" t="s">
        <v>955</v>
      </c>
      <c r="F473" s="846"/>
      <c r="G473" s="491" t="s">
        <v>0</v>
      </c>
      <c r="H473" s="440">
        <f t="shared" si="67"/>
        <v>791425</v>
      </c>
      <c r="I473" s="440">
        <f t="shared" si="68"/>
        <v>791425</v>
      </c>
      <c r="J473" s="440">
        <v>791425</v>
      </c>
      <c r="K473" s="440">
        <v>0</v>
      </c>
      <c r="L473" s="440">
        <f t="shared" si="69"/>
        <v>0</v>
      </c>
      <c r="M473" s="440">
        <v>0</v>
      </c>
      <c r="N473" s="440">
        <v>0</v>
      </c>
    </row>
    <row r="474" spans="1:14" s="461" customFormat="1" ht="15" hidden="1" customHeight="1">
      <c r="A474" s="843"/>
      <c r="B474" s="851"/>
      <c r="C474" s="843"/>
      <c r="D474" s="851"/>
      <c r="E474" s="847"/>
      <c r="F474" s="848"/>
      <c r="G474" s="491" t="s">
        <v>1</v>
      </c>
      <c r="H474" s="440">
        <f t="shared" si="67"/>
        <v>0</v>
      </c>
      <c r="I474" s="440">
        <f t="shared" si="68"/>
        <v>0</v>
      </c>
      <c r="J474" s="440">
        <v>0</v>
      </c>
      <c r="K474" s="440">
        <v>0</v>
      </c>
      <c r="L474" s="440">
        <f t="shared" si="69"/>
        <v>0</v>
      </c>
      <c r="M474" s="440">
        <v>0</v>
      </c>
      <c r="N474" s="440">
        <v>0</v>
      </c>
    </row>
    <row r="475" spans="1:14" s="461" customFormat="1" ht="15" hidden="1" customHeight="1">
      <c r="A475" s="843"/>
      <c r="B475" s="851"/>
      <c r="C475" s="843"/>
      <c r="D475" s="851"/>
      <c r="E475" s="849"/>
      <c r="F475" s="850"/>
      <c r="G475" s="491" t="s">
        <v>2</v>
      </c>
      <c r="H475" s="440">
        <f t="shared" si="67"/>
        <v>791425</v>
      </c>
      <c r="I475" s="440">
        <f t="shared" si="68"/>
        <v>791425</v>
      </c>
      <c r="J475" s="440">
        <f>J473+J474</f>
        <v>791425</v>
      </c>
      <c r="K475" s="440">
        <f>K473+K474</f>
        <v>0</v>
      </c>
      <c r="L475" s="440">
        <f t="shared" si="69"/>
        <v>0</v>
      </c>
      <c r="M475" s="440">
        <f>M473+M474</f>
        <v>0</v>
      </c>
      <c r="N475" s="440">
        <f>N473+N474</f>
        <v>0</v>
      </c>
    </row>
    <row r="476" spans="1:14" s="461" customFormat="1" ht="15" hidden="1" customHeight="1">
      <c r="A476" s="843"/>
      <c r="B476" s="844"/>
      <c r="C476" s="843"/>
      <c r="D476" s="844"/>
      <c r="E476" s="845" t="s">
        <v>956</v>
      </c>
      <c r="F476" s="846"/>
      <c r="G476" s="491" t="s">
        <v>0</v>
      </c>
      <c r="H476" s="440">
        <f t="shared" si="67"/>
        <v>27000</v>
      </c>
      <c r="I476" s="440">
        <f t="shared" si="68"/>
        <v>27000</v>
      </c>
      <c r="J476" s="440">
        <v>12000</v>
      </c>
      <c r="K476" s="440">
        <v>15000</v>
      </c>
      <c r="L476" s="440">
        <f t="shared" si="69"/>
        <v>0</v>
      </c>
      <c r="M476" s="440">
        <v>0</v>
      </c>
      <c r="N476" s="440">
        <v>0</v>
      </c>
    </row>
    <row r="477" spans="1:14" s="461" customFormat="1" ht="15" hidden="1" customHeight="1">
      <c r="A477" s="843"/>
      <c r="B477" s="851"/>
      <c r="C477" s="843"/>
      <c r="D477" s="851"/>
      <c r="E477" s="847"/>
      <c r="F477" s="848"/>
      <c r="G477" s="491" t="s">
        <v>1</v>
      </c>
      <c r="H477" s="440">
        <f t="shared" si="67"/>
        <v>0</v>
      </c>
      <c r="I477" s="440">
        <f t="shared" si="68"/>
        <v>0</v>
      </c>
      <c r="J477" s="440">
        <v>0</v>
      </c>
      <c r="K477" s="440">
        <v>0</v>
      </c>
      <c r="L477" s="440">
        <f t="shared" si="69"/>
        <v>0</v>
      </c>
      <c r="M477" s="440">
        <v>0</v>
      </c>
      <c r="N477" s="440">
        <v>0</v>
      </c>
    </row>
    <row r="478" spans="1:14" s="461" customFormat="1" ht="15" hidden="1" customHeight="1">
      <c r="A478" s="843"/>
      <c r="B478" s="851"/>
      <c r="C478" s="884"/>
      <c r="D478" s="885"/>
      <c r="E478" s="849"/>
      <c r="F478" s="850"/>
      <c r="G478" s="491" t="s">
        <v>2</v>
      </c>
      <c r="H478" s="440">
        <f t="shared" si="67"/>
        <v>27000</v>
      </c>
      <c r="I478" s="440">
        <f t="shared" si="68"/>
        <v>27000</v>
      </c>
      <c r="J478" s="440">
        <f>J476+J477</f>
        <v>12000</v>
      </c>
      <c r="K478" s="440">
        <f>K476+K477</f>
        <v>15000</v>
      </c>
      <c r="L478" s="440">
        <f t="shared" si="69"/>
        <v>0</v>
      </c>
      <c r="M478" s="440">
        <f>M476+M477</f>
        <v>0</v>
      </c>
      <c r="N478" s="440">
        <f>N476+N477</f>
        <v>0</v>
      </c>
    </row>
    <row r="479" spans="1:14" s="461" customFormat="1" ht="15" hidden="1" customHeight="1">
      <c r="A479" s="843"/>
      <c r="B479" s="844"/>
      <c r="C479" s="894" t="s">
        <v>419</v>
      </c>
      <c r="D479" s="895"/>
      <c r="E479" s="845" t="s">
        <v>957</v>
      </c>
      <c r="F479" s="846"/>
      <c r="G479" s="491" t="s">
        <v>0</v>
      </c>
      <c r="H479" s="440">
        <f t="shared" si="67"/>
        <v>223000</v>
      </c>
      <c r="I479" s="440">
        <f t="shared" si="68"/>
        <v>223000</v>
      </c>
      <c r="J479" s="440">
        <v>223000</v>
      </c>
      <c r="K479" s="440">
        <v>0</v>
      </c>
      <c r="L479" s="440">
        <f t="shared" si="69"/>
        <v>0</v>
      </c>
      <c r="M479" s="440">
        <v>0</v>
      </c>
      <c r="N479" s="440">
        <v>0</v>
      </c>
    </row>
    <row r="480" spans="1:14" s="461" customFormat="1" ht="15" hidden="1" customHeight="1">
      <c r="A480" s="843"/>
      <c r="B480" s="851"/>
      <c r="C480" s="843"/>
      <c r="D480" s="851"/>
      <c r="E480" s="847"/>
      <c r="F480" s="848"/>
      <c r="G480" s="491" t="s">
        <v>1</v>
      </c>
      <c r="H480" s="440">
        <f t="shared" si="67"/>
        <v>0</v>
      </c>
      <c r="I480" s="440">
        <f t="shared" si="68"/>
        <v>0</v>
      </c>
      <c r="J480" s="440">
        <v>0</v>
      </c>
      <c r="K480" s="440">
        <v>0</v>
      </c>
      <c r="L480" s="440">
        <f t="shared" si="69"/>
        <v>0</v>
      </c>
      <c r="M480" s="440">
        <v>0</v>
      </c>
      <c r="N480" s="440">
        <v>0</v>
      </c>
    </row>
    <row r="481" spans="1:14" s="461" customFormat="1" ht="15" hidden="1" customHeight="1">
      <c r="A481" s="843"/>
      <c r="B481" s="851"/>
      <c r="C481" s="843"/>
      <c r="D481" s="851"/>
      <c r="E481" s="849"/>
      <c r="F481" s="850"/>
      <c r="G481" s="491" t="s">
        <v>2</v>
      </c>
      <c r="H481" s="440">
        <f t="shared" si="67"/>
        <v>223000</v>
      </c>
      <c r="I481" s="440">
        <f t="shared" si="68"/>
        <v>223000</v>
      </c>
      <c r="J481" s="440">
        <f>J479+J480</f>
        <v>223000</v>
      </c>
      <c r="K481" s="440">
        <f>K479+K480</f>
        <v>0</v>
      </c>
      <c r="L481" s="440">
        <f t="shared" si="69"/>
        <v>0</v>
      </c>
      <c r="M481" s="440">
        <f>M479+M480</f>
        <v>0</v>
      </c>
      <c r="N481" s="440">
        <f>N479+N480</f>
        <v>0</v>
      </c>
    </row>
    <row r="482" spans="1:14" s="461" customFormat="1" ht="15" hidden="1" customHeight="1">
      <c r="A482" s="843"/>
      <c r="B482" s="844"/>
      <c r="C482" s="843"/>
      <c r="D482" s="844"/>
      <c r="E482" s="845" t="s">
        <v>958</v>
      </c>
      <c r="F482" s="846"/>
      <c r="G482" s="491" t="s">
        <v>0</v>
      </c>
      <c r="H482" s="440">
        <f t="shared" si="67"/>
        <v>19300</v>
      </c>
      <c r="I482" s="440">
        <f t="shared" si="68"/>
        <v>19300</v>
      </c>
      <c r="J482" s="440">
        <v>19300</v>
      </c>
      <c r="K482" s="440">
        <v>0</v>
      </c>
      <c r="L482" s="440">
        <f t="shared" si="69"/>
        <v>0</v>
      </c>
      <c r="M482" s="440">
        <v>0</v>
      </c>
      <c r="N482" s="440">
        <v>0</v>
      </c>
    </row>
    <row r="483" spans="1:14" s="461" customFormat="1" ht="15" hidden="1" customHeight="1">
      <c r="A483" s="843"/>
      <c r="B483" s="851"/>
      <c r="C483" s="843"/>
      <c r="D483" s="851"/>
      <c r="E483" s="847"/>
      <c r="F483" s="848"/>
      <c r="G483" s="491" t="s">
        <v>1</v>
      </c>
      <c r="H483" s="440">
        <f t="shared" si="67"/>
        <v>0</v>
      </c>
      <c r="I483" s="440">
        <f t="shared" si="68"/>
        <v>0</v>
      </c>
      <c r="J483" s="440">
        <v>0</v>
      </c>
      <c r="K483" s="440">
        <v>0</v>
      </c>
      <c r="L483" s="440">
        <f t="shared" si="69"/>
        <v>0</v>
      </c>
      <c r="M483" s="440">
        <v>0</v>
      </c>
      <c r="N483" s="440">
        <v>0</v>
      </c>
    </row>
    <row r="484" spans="1:14" s="461" customFormat="1" ht="15" hidden="1" customHeight="1">
      <c r="A484" s="843"/>
      <c r="B484" s="851"/>
      <c r="C484" s="843"/>
      <c r="D484" s="851"/>
      <c r="E484" s="849"/>
      <c r="F484" s="850"/>
      <c r="G484" s="491" t="s">
        <v>2</v>
      </c>
      <c r="H484" s="440">
        <f t="shared" si="67"/>
        <v>19300</v>
      </c>
      <c r="I484" s="440">
        <f t="shared" si="68"/>
        <v>19300</v>
      </c>
      <c r="J484" s="440">
        <f>J482+J483</f>
        <v>19300</v>
      </c>
      <c r="K484" s="440">
        <f>K482+K483</f>
        <v>0</v>
      </c>
      <c r="L484" s="440">
        <f t="shared" si="69"/>
        <v>0</v>
      </c>
      <c r="M484" s="440">
        <f>M482+M483</f>
        <v>0</v>
      </c>
      <c r="N484" s="440">
        <f>N482+N483</f>
        <v>0</v>
      </c>
    </row>
    <row r="485" spans="1:14" s="461" customFormat="1" ht="15" hidden="1" customHeight="1">
      <c r="A485" s="843"/>
      <c r="B485" s="844"/>
      <c r="C485" s="843"/>
      <c r="D485" s="844"/>
      <c r="E485" s="845" t="s">
        <v>959</v>
      </c>
      <c r="F485" s="846"/>
      <c r="G485" s="491" t="s">
        <v>0</v>
      </c>
      <c r="H485" s="440">
        <f t="shared" si="67"/>
        <v>183653</v>
      </c>
      <c r="I485" s="440">
        <f t="shared" si="68"/>
        <v>183653</v>
      </c>
      <c r="J485" s="440">
        <v>183653</v>
      </c>
      <c r="K485" s="440">
        <v>0</v>
      </c>
      <c r="L485" s="440">
        <f t="shared" si="69"/>
        <v>0</v>
      </c>
      <c r="M485" s="440">
        <v>0</v>
      </c>
      <c r="N485" s="440">
        <v>0</v>
      </c>
    </row>
    <row r="486" spans="1:14" s="461" customFormat="1" ht="15" hidden="1" customHeight="1">
      <c r="A486" s="843"/>
      <c r="B486" s="851"/>
      <c r="C486" s="843"/>
      <c r="D486" s="851"/>
      <c r="E486" s="847"/>
      <c r="F486" s="848"/>
      <c r="G486" s="491" t="s">
        <v>1</v>
      </c>
      <c r="H486" s="440">
        <f t="shared" si="67"/>
        <v>0</v>
      </c>
      <c r="I486" s="440">
        <f t="shared" si="68"/>
        <v>0</v>
      </c>
      <c r="J486" s="440">
        <v>0</v>
      </c>
      <c r="K486" s="440">
        <v>0</v>
      </c>
      <c r="L486" s="440">
        <f t="shared" si="69"/>
        <v>0</v>
      </c>
      <c r="M486" s="440">
        <v>0</v>
      </c>
      <c r="N486" s="440">
        <v>0</v>
      </c>
    </row>
    <row r="487" spans="1:14" s="461" customFormat="1" ht="15" hidden="1" customHeight="1">
      <c r="A487" s="843"/>
      <c r="B487" s="851"/>
      <c r="C487" s="843"/>
      <c r="D487" s="851"/>
      <c r="E487" s="849"/>
      <c r="F487" s="850"/>
      <c r="G487" s="491" t="s">
        <v>2</v>
      </c>
      <c r="H487" s="440">
        <f t="shared" si="67"/>
        <v>183653</v>
      </c>
      <c r="I487" s="440">
        <f t="shared" si="68"/>
        <v>183653</v>
      </c>
      <c r="J487" s="440">
        <f>J485+J486</f>
        <v>183653</v>
      </c>
      <c r="K487" s="440">
        <f>K485+K486</f>
        <v>0</v>
      </c>
      <c r="L487" s="440">
        <f t="shared" si="69"/>
        <v>0</v>
      </c>
      <c r="M487" s="440">
        <f>M485+M486</f>
        <v>0</v>
      </c>
      <c r="N487" s="440">
        <f>N485+N486</f>
        <v>0</v>
      </c>
    </row>
    <row r="488" spans="1:14" s="461" customFormat="1" ht="15" hidden="1" customHeight="1">
      <c r="A488" s="843"/>
      <c r="B488" s="844"/>
      <c r="C488" s="843"/>
      <c r="D488" s="844"/>
      <c r="E488" s="845" t="s">
        <v>960</v>
      </c>
      <c r="F488" s="846"/>
      <c r="G488" s="491" t="s">
        <v>0</v>
      </c>
      <c r="H488" s="440">
        <f t="shared" si="67"/>
        <v>64240</v>
      </c>
      <c r="I488" s="440">
        <f t="shared" si="68"/>
        <v>64240</v>
      </c>
      <c r="J488" s="440">
        <v>0</v>
      </c>
      <c r="K488" s="440">
        <v>64240</v>
      </c>
      <c r="L488" s="440">
        <f t="shared" si="69"/>
        <v>0</v>
      </c>
      <c r="M488" s="440">
        <v>0</v>
      </c>
      <c r="N488" s="440">
        <v>0</v>
      </c>
    </row>
    <row r="489" spans="1:14" s="461" customFormat="1" ht="15" hidden="1" customHeight="1">
      <c r="A489" s="843"/>
      <c r="B489" s="851"/>
      <c r="C489" s="843"/>
      <c r="D489" s="851"/>
      <c r="E489" s="847"/>
      <c r="F489" s="848"/>
      <c r="G489" s="491" t="s">
        <v>1</v>
      </c>
      <c r="H489" s="440">
        <f t="shared" si="67"/>
        <v>0</v>
      </c>
      <c r="I489" s="440">
        <f t="shared" si="68"/>
        <v>0</v>
      </c>
      <c r="J489" s="440">
        <v>0</v>
      </c>
      <c r="K489" s="440">
        <v>0</v>
      </c>
      <c r="L489" s="440">
        <f t="shared" si="69"/>
        <v>0</v>
      </c>
      <c r="M489" s="440">
        <v>0</v>
      </c>
      <c r="N489" s="440">
        <v>0</v>
      </c>
    </row>
    <row r="490" spans="1:14" s="461" customFormat="1" ht="15" hidden="1" customHeight="1">
      <c r="A490" s="843"/>
      <c r="B490" s="851"/>
      <c r="C490" s="884"/>
      <c r="D490" s="885"/>
      <c r="E490" s="849"/>
      <c r="F490" s="850"/>
      <c r="G490" s="491" t="s">
        <v>2</v>
      </c>
      <c r="H490" s="440">
        <f t="shared" si="67"/>
        <v>64240</v>
      </c>
      <c r="I490" s="440">
        <f t="shared" si="68"/>
        <v>64240</v>
      </c>
      <c r="J490" s="440">
        <f>J488+J489</f>
        <v>0</v>
      </c>
      <c r="K490" s="440">
        <f>K488+K489</f>
        <v>64240</v>
      </c>
      <c r="L490" s="440">
        <f t="shared" si="69"/>
        <v>0</v>
      </c>
      <c r="M490" s="440">
        <f>M488+M489</f>
        <v>0</v>
      </c>
      <c r="N490" s="440">
        <f>N488+N489</f>
        <v>0</v>
      </c>
    </row>
    <row r="491" spans="1:14" s="461" customFormat="1" ht="15" hidden="1" customHeight="1">
      <c r="A491" s="843"/>
      <c r="B491" s="844"/>
      <c r="C491" s="894" t="s">
        <v>424</v>
      </c>
      <c r="D491" s="895"/>
      <c r="E491" s="845" t="s">
        <v>934</v>
      </c>
      <c r="F491" s="846"/>
      <c r="G491" s="491" t="s">
        <v>0</v>
      </c>
      <c r="H491" s="440">
        <f t="shared" si="67"/>
        <v>30000</v>
      </c>
      <c r="I491" s="440">
        <f t="shared" si="68"/>
        <v>30000</v>
      </c>
      <c r="J491" s="440">
        <v>0</v>
      </c>
      <c r="K491" s="440">
        <v>30000</v>
      </c>
      <c r="L491" s="440">
        <f t="shared" si="69"/>
        <v>0</v>
      </c>
      <c r="M491" s="440">
        <v>0</v>
      </c>
      <c r="N491" s="440">
        <v>0</v>
      </c>
    </row>
    <row r="492" spans="1:14" s="461" customFormat="1" ht="15" hidden="1" customHeight="1">
      <c r="A492" s="843"/>
      <c r="B492" s="851"/>
      <c r="C492" s="843"/>
      <c r="D492" s="851"/>
      <c r="E492" s="847"/>
      <c r="F492" s="848"/>
      <c r="G492" s="491" t="s">
        <v>1</v>
      </c>
      <c r="H492" s="440">
        <f t="shared" si="67"/>
        <v>0</v>
      </c>
      <c r="I492" s="440">
        <f t="shared" si="68"/>
        <v>0</v>
      </c>
      <c r="J492" s="440">
        <v>0</v>
      </c>
      <c r="K492" s="440">
        <v>0</v>
      </c>
      <c r="L492" s="440">
        <f t="shared" si="69"/>
        <v>0</v>
      </c>
      <c r="M492" s="440">
        <v>0</v>
      </c>
      <c r="N492" s="440">
        <v>0</v>
      </c>
    </row>
    <row r="493" spans="1:14" s="461" customFormat="1" ht="15" hidden="1" customHeight="1">
      <c r="A493" s="843"/>
      <c r="B493" s="851"/>
      <c r="C493" s="843"/>
      <c r="D493" s="851"/>
      <c r="E493" s="849"/>
      <c r="F493" s="850"/>
      <c r="G493" s="491" t="s">
        <v>2</v>
      </c>
      <c r="H493" s="440">
        <f t="shared" si="67"/>
        <v>30000</v>
      </c>
      <c r="I493" s="440">
        <f t="shared" si="68"/>
        <v>30000</v>
      </c>
      <c r="J493" s="440">
        <f>J491+J492</f>
        <v>0</v>
      </c>
      <c r="K493" s="440">
        <f>K491+K492</f>
        <v>30000</v>
      </c>
      <c r="L493" s="440">
        <f t="shared" si="69"/>
        <v>0</v>
      </c>
      <c r="M493" s="440">
        <f>M491+M492</f>
        <v>0</v>
      </c>
      <c r="N493" s="440">
        <f>N491+N492</f>
        <v>0</v>
      </c>
    </row>
    <row r="494" spans="1:14" s="461" customFormat="1" ht="15" hidden="1" customHeight="1">
      <c r="A494" s="843"/>
      <c r="B494" s="844"/>
      <c r="C494" s="843"/>
      <c r="D494" s="844"/>
      <c r="E494" s="845" t="s">
        <v>961</v>
      </c>
      <c r="F494" s="846"/>
      <c r="G494" s="491" t="s">
        <v>0</v>
      </c>
      <c r="H494" s="440">
        <f>I494+L494</f>
        <v>29800</v>
      </c>
      <c r="I494" s="440">
        <f>J494+K494</f>
        <v>29800</v>
      </c>
      <c r="J494" s="440">
        <v>0</v>
      </c>
      <c r="K494" s="440">
        <v>29800</v>
      </c>
      <c r="L494" s="440">
        <f>M494+N494</f>
        <v>0</v>
      </c>
      <c r="M494" s="440">
        <v>0</v>
      </c>
      <c r="N494" s="440">
        <v>0</v>
      </c>
    </row>
    <row r="495" spans="1:14" s="461" customFormat="1" ht="15" hidden="1" customHeight="1">
      <c r="A495" s="843"/>
      <c r="B495" s="851"/>
      <c r="C495" s="843"/>
      <c r="D495" s="851"/>
      <c r="E495" s="847"/>
      <c r="F495" s="848"/>
      <c r="G495" s="491" t="s">
        <v>1</v>
      </c>
      <c r="H495" s="440">
        <f t="shared" ref="H495:H496" si="108">I495+L495</f>
        <v>0</v>
      </c>
      <c r="I495" s="440">
        <f t="shared" ref="I495:I496" si="109">J495+K495</f>
        <v>0</v>
      </c>
      <c r="J495" s="440">
        <v>0</v>
      </c>
      <c r="K495" s="440">
        <v>0</v>
      </c>
      <c r="L495" s="440">
        <f t="shared" ref="L495:L496" si="110">M495+N495</f>
        <v>0</v>
      </c>
      <c r="M495" s="440">
        <v>0</v>
      </c>
      <c r="N495" s="440">
        <v>0</v>
      </c>
    </row>
    <row r="496" spans="1:14" s="461" customFormat="1" ht="15" hidden="1" customHeight="1">
      <c r="A496" s="843"/>
      <c r="B496" s="851"/>
      <c r="C496" s="843"/>
      <c r="D496" s="851"/>
      <c r="E496" s="849"/>
      <c r="F496" s="850"/>
      <c r="G496" s="491" t="s">
        <v>2</v>
      </c>
      <c r="H496" s="440">
        <f t="shared" si="108"/>
        <v>29800</v>
      </c>
      <c r="I496" s="440">
        <f t="shared" si="109"/>
        <v>29800</v>
      </c>
      <c r="J496" s="440">
        <f>J494+J495</f>
        <v>0</v>
      </c>
      <c r="K496" s="440">
        <f>K494+K495</f>
        <v>29800</v>
      </c>
      <c r="L496" s="440">
        <f t="shared" si="110"/>
        <v>0</v>
      </c>
      <c r="M496" s="440">
        <f>M494+M495</f>
        <v>0</v>
      </c>
      <c r="N496" s="440">
        <f>N494+N495</f>
        <v>0</v>
      </c>
    </row>
    <row r="497" spans="1:14" s="461" customFormat="1" ht="15" hidden="1" customHeight="1">
      <c r="A497" s="843"/>
      <c r="B497" s="844"/>
      <c r="C497" s="843"/>
      <c r="D497" s="844"/>
      <c r="E497" s="845" t="s">
        <v>962</v>
      </c>
      <c r="F497" s="846"/>
      <c r="G497" s="491" t="s">
        <v>0</v>
      </c>
      <c r="H497" s="440">
        <f>I497+L497</f>
        <v>15000</v>
      </c>
      <c r="I497" s="440">
        <f>J497+K497</f>
        <v>15000</v>
      </c>
      <c r="J497" s="440">
        <v>0</v>
      </c>
      <c r="K497" s="440">
        <v>15000</v>
      </c>
      <c r="L497" s="440">
        <f>M497+N497</f>
        <v>0</v>
      </c>
      <c r="M497" s="440">
        <v>0</v>
      </c>
      <c r="N497" s="440">
        <v>0</v>
      </c>
    </row>
    <row r="498" spans="1:14" s="461" customFormat="1" ht="15" hidden="1" customHeight="1">
      <c r="A498" s="843"/>
      <c r="B498" s="851"/>
      <c r="C498" s="843"/>
      <c r="D498" s="851"/>
      <c r="E498" s="847"/>
      <c r="F498" s="848"/>
      <c r="G498" s="491" t="s">
        <v>1</v>
      </c>
      <c r="H498" s="440">
        <f t="shared" ref="H498:H502" si="111">I498+L498</f>
        <v>0</v>
      </c>
      <c r="I498" s="440">
        <f t="shared" ref="I498:I502" si="112">J498+K498</f>
        <v>0</v>
      </c>
      <c r="J498" s="440">
        <v>0</v>
      </c>
      <c r="K498" s="440">
        <v>0</v>
      </c>
      <c r="L498" s="440">
        <f t="shared" ref="L498:L502" si="113">M498+N498</f>
        <v>0</v>
      </c>
      <c r="M498" s="440">
        <v>0</v>
      </c>
      <c r="N498" s="440">
        <v>0</v>
      </c>
    </row>
    <row r="499" spans="1:14" s="461" customFormat="1" ht="15" hidden="1" customHeight="1">
      <c r="A499" s="843"/>
      <c r="B499" s="851"/>
      <c r="C499" s="843"/>
      <c r="D499" s="851"/>
      <c r="E499" s="849"/>
      <c r="F499" s="850"/>
      <c r="G499" s="491" t="s">
        <v>2</v>
      </c>
      <c r="H499" s="440">
        <f t="shared" si="111"/>
        <v>15000</v>
      </c>
      <c r="I499" s="440">
        <f t="shared" si="112"/>
        <v>15000</v>
      </c>
      <c r="J499" s="440">
        <f>J497+J498</f>
        <v>0</v>
      </c>
      <c r="K499" s="440">
        <f>K497+K498</f>
        <v>15000</v>
      </c>
      <c r="L499" s="440">
        <f t="shared" si="113"/>
        <v>0</v>
      </c>
      <c r="M499" s="440">
        <f>M497+M498</f>
        <v>0</v>
      </c>
      <c r="N499" s="440">
        <f>N497+N498</f>
        <v>0</v>
      </c>
    </row>
    <row r="500" spans="1:14" s="461" customFormat="1" ht="15" hidden="1" customHeight="1">
      <c r="A500" s="843"/>
      <c r="B500" s="844"/>
      <c r="C500" s="843"/>
      <c r="D500" s="844"/>
      <c r="E500" s="845" t="s">
        <v>963</v>
      </c>
      <c r="F500" s="846"/>
      <c r="G500" s="491" t="s">
        <v>0</v>
      </c>
      <c r="H500" s="440">
        <f t="shared" si="111"/>
        <v>22246496</v>
      </c>
      <c r="I500" s="440">
        <f t="shared" si="112"/>
        <v>22246496</v>
      </c>
      <c r="J500" s="440">
        <v>22246496</v>
      </c>
      <c r="K500" s="440">
        <v>0</v>
      </c>
      <c r="L500" s="440">
        <f t="shared" si="113"/>
        <v>0</v>
      </c>
      <c r="M500" s="440">
        <v>0</v>
      </c>
      <c r="N500" s="440">
        <v>0</v>
      </c>
    </row>
    <row r="501" spans="1:14" s="461" customFormat="1" ht="15" hidden="1" customHeight="1">
      <c r="A501" s="843"/>
      <c r="B501" s="851"/>
      <c r="C501" s="843"/>
      <c r="D501" s="851"/>
      <c r="E501" s="847"/>
      <c r="F501" s="848"/>
      <c r="G501" s="491" t="s">
        <v>1</v>
      </c>
      <c r="H501" s="440">
        <f t="shared" si="111"/>
        <v>0</v>
      </c>
      <c r="I501" s="440">
        <f t="shared" si="112"/>
        <v>0</v>
      </c>
      <c r="J501" s="440">
        <v>0</v>
      </c>
      <c r="K501" s="440">
        <v>0</v>
      </c>
      <c r="L501" s="440">
        <f t="shared" si="113"/>
        <v>0</v>
      </c>
      <c r="M501" s="440">
        <v>0</v>
      </c>
      <c r="N501" s="440">
        <v>0</v>
      </c>
    </row>
    <row r="502" spans="1:14" s="461" customFormat="1" ht="15" hidden="1" customHeight="1">
      <c r="A502" s="843"/>
      <c r="B502" s="851"/>
      <c r="C502" s="843"/>
      <c r="D502" s="851"/>
      <c r="E502" s="849"/>
      <c r="F502" s="850"/>
      <c r="G502" s="491" t="s">
        <v>2</v>
      </c>
      <c r="H502" s="440">
        <f t="shared" si="111"/>
        <v>22246496</v>
      </c>
      <c r="I502" s="440">
        <f t="shared" si="112"/>
        <v>22246496</v>
      </c>
      <c r="J502" s="440">
        <f>J500+J501</f>
        <v>22246496</v>
      </c>
      <c r="K502" s="440">
        <f>K500+K501</f>
        <v>0</v>
      </c>
      <c r="L502" s="440">
        <f t="shared" si="113"/>
        <v>0</v>
      </c>
      <c r="M502" s="440">
        <f>M500+M501</f>
        <v>0</v>
      </c>
      <c r="N502" s="440">
        <f>N500+N501</f>
        <v>0</v>
      </c>
    </row>
    <row r="503" spans="1:14" s="461" customFormat="1" ht="15" hidden="1" customHeight="1">
      <c r="A503" s="843"/>
      <c r="B503" s="844"/>
      <c r="C503" s="843"/>
      <c r="D503" s="844"/>
      <c r="E503" s="845" t="s">
        <v>964</v>
      </c>
      <c r="F503" s="846"/>
      <c r="G503" s="491" t="s">
        <v>0</v>
      </c>
      <c r="H503" s="440">
        <f>I503+L503</f>
        <v>42500</v>
      </c>
      <c r="I503" s="440">
        <f>J503+K503</f>
        <v>42500</v>
      </c>
      <c r="J503" s="440">
        <v>0</v>
      </c>
      <c r="K503" s="440">
        <v>42500</v>
      </c>
      <c r="L503" s="440">
        <f>M503+N503</f>
        <v>0</v>
      </c>
      <c r="M503" s="440">
        <v>0</v>
      </c>
      <c r="N503" s="440">
        <v>0</v>
      </c>
    </row>
    <row r="504" spans="1:14" s="461" customFormat="1" ht="15" hidden="1" customHeight="1">
      <c r="A504" s="843"/>
      <c r="B504" s="851"/>
      <c r="C504" s="843"/>
      <c r="D504" s="851"/>
      <c r="E504" s="847"/>
      <c r="F504" s="848"/>
      <c r="G504" s="491" t="s">
        <v>1</v>
      </c>
      <c r="H504" s="440">
        <f t="shared" ref="H504:H505" si="114">I504+L504</f>
        <v>0</v>
      </c>
      <c r="I504" s="440">
        <f t="shared" ref="I504:I505" si="115">J504+K504</f>
        <v>0</v>
      </c>
      <c r="J504" s="440">
        <v>0</v>
      </c>
      <c r="K504" s="440">
        <v>0</v>
      </c>
      <c r="L504" s="440">
        <f t="shared" ref="L504:L505" si="116">M504+N504</f>
        <v>0</v>
      </c>
      <c r="M504" s="440">
        <v>0</v>
      </c>
      <c r="N504" s="440">
        <v>0</v>
      </c>
    </row>
    <row r="505" spans="1:14" s="461" customFormat="1" ht="15" hidden="1" customHeight="1">
      <c r="A505" s="843"/>
      <c r="B505" s="851"/>
      <c r="C505" s="843"/>
      <c r="D505" s="851"/>
      <c r="E505" s="849"/>
      <c r="F505" s="850"/>
      <c r="G505" s="491" t="s">
        <v>2</v>
      </c>
      <c r="H505" s="440">
        <f t="shared" si="114"/>
        <v>42500</v>
      </c>
      <c r="I505" s="440">
        <f t="shared" si="115"/>
        <v>42500</v>
      </c>
      <c r="J505" s="440">
        <f>J503+J504</f>
        <v>0</v>
      </c>
      <c r="K505" s="440">
        <f>K503+K504</f>
        <v>42500</v>
      </c>
      <c r="L505" s="440">
        <f t="shared" si="116"/>
        <v>0</v>
      </c>
      <c r="M505" s="440">
        <f>M503+M504</f>
        <v>0</v>
      </c>
      <c r="N505" s="440">
        <f>N503+N504</f>
        <v>0</v>
      </c>
    </row>
    <row r="506" spans="1:14" s="461" customFormat="1" ht="15" hidden="1" customHeight="1">
      <c r="A506" s="843"/>
      <c r="B506" s="844"/>
      <c r="C506" s="843"/>
      <c r="D506" s="844"/>
      <c r="E506" s="845" t="s">
        <v>965</v>
      </c>
      <c r="F506" s="846"/>
      <c r="G506" s="491" t="s">
        <v>0</v>
      </c>
      <c r="H506" s="440">
        <f>I506+L506</f>
        <v>120614</v>
      </c>
      <c r="I506" s="440">
        <f>J506+K506</f>
        <v>120614</v>
      </c>
      <c r="J506" s="440">
        <v>120614</v>
      </c>
      <c r="K506" s="440">
        <v>0</v>
      </c>
      <c r="L506" s="440">
        <f>M506+N506</f>
        <v>0</v>
      </c>
      <c r="M506" s="440">
        <v>0</v>
      </c>
      <c r="N506" s="440">
        <v>0</v>
      </c>
    </row>
    <row r="507" spans="1:14" s="461" customFormat="1" ht="15" hidden="1" customHeight="1">
      <c r="A507" s="843"/>
      <c r="B507" s="851"/>
      <c r="C507" s="843"/>
      <c r="D507" s="851"/>
      <c r="E507" s="847"/>
      <c r="F507" s="848"/>
      <c r="G507" s="491" t="s">
        <v>1</v>
      </c>
      <c r="H507" s="440">
        <f t="shared" ref="H507:H508" si="117">I507+L507</f>
        <v>0</v>
      </c>
      <c r="I507" s="440">
        <f t="shared" ref="I507:I508" si="118">J507+K507</f>
        <v>0</v>
      </c>
      <c r="J507" s="440">
        <v>0</v>
      </c>
      <c r="K507" s="440">
        <v>0</v>
      </c>
      <c r="L507" s="440">
        <f t="shared" ref="L507:L508" si="119">M507+N507</f>
        <v>0</v>
      </c>
      <c r="M507" s="440">
        <v>0</v>
      </c>
      <c r="N507" s="440">
        <v>0</v>
      </c>
    </row>
    <row r="508" spans="1:14" s="461" customFormat="1" ht="15" hidden="1" customHeight="1">
      <c r="A508" s="843"/>
      <c r="B508" s="851"/>
      <c r="C508" s="843"/>
      <c r="D508" s="851"/>
      <c r="E508" s="849"/>
      <c r="F508" s="850"/>
      <c r="G508" s="491" t="s">
        <v>2</v>
      </c>
      <c r="H508" s="440">
        <f t="shared" si="117"/>
        <v>120614</v>
      </c>
      <c r="I508" s="440">
        <f t="shared" si="118"/>
        <v>120614</v>
      </c>
      <c r="J508" s="440">
        <f>J506+J507</f>
        <v>120614</v>
      </c>
      <c r="K508" s="440">
        <f>K506+K507</f>
        <v>0</v>
      </c>
      <c r="L508" s="440">
        <f t="shared" si="119"/>
        <v>0</v>
      </c>
      <c r="M508" s="440">
        <f>M506+M507</f>
        <v>0</v>
      </c>
      <c r="N508" s="440">
        <f>N506+N507</f>
        <v>0</v>
      </c>
    </row>
    <row r="509" spans="1:14" s="461" customFormat="1" ht="15" hidden="1" customHeight="1">
      <c r="A509" s="843"/>
      <c r="B509" s="844"/>
      <c r="C509" s="843"/>
      <c r="D509" s="844"/>
      <c r="E509" s="845" t="s">
        <v>966</v>
      </c>
      <c r="F509" s="846"/>
      <c r="G509" s="491" t="s">
        <v>0</v>
      </c>
      <c r="H509" s="440">
        <f>I509+L509</f>
        <v>85495</v>
      </c>
      <c r="I509" s="440">
        <f>J509+K509</f>
        <v>85495</v>
      </c>
      <c r="J509" s="440">
        <v>50743</v>
      </c>
      <c r="K509" s="440">
        <v>34752</v>
      </c>
      <c r="L509" s="440">
        <f>M509+N509</f>
        <v>0</v>
      </c>
      <c r="M509" s="440">
        <v>0</v>
      </c>
      <c r="N509" s="440">
        <v>0</v>
      </c>
    </row>
    <row r="510" spans="1:14" s="461" customFormat="1" ht="15" hidden="1" customHeight="1">
      <c r="A510" s="843"/>
      <c r="B510" s="851"/>
      <c r="C510" s="843"/>
      <c r="D510" s="851"/>
      <c r="E510" s="847"/>
      <c r="F510" s="848"/>
      <c r="G510" s="491" t="s">
        <v>1</v>
      </c>
      <c r="H510" s="440">
        <f t="shared" ref="H510:H511" si="120">I510+L510</f>
        <v>0</v>
      </c>
      <c r="I510" s="440">
        <f t="shared" ref="I510:I511" si="121">J510+K510</f>
        <v>0</v>
      </c>
      <c r="J510" s="440">
        <v>0</v>
      </c>
      <c r="K510" s="440">
        <v>0</v>
      </c>
      <c r="L510" s="440">
        <f t="shared" ref="L510:L511" si="122">M510+N510</f>
        <v>0</v>
      </c>
      <c r="M510" s="440">
        <v>0</v>
      </c>
      <c r="N510" s="440">
        <v>0</v>
      </c>
    </row>
    <row r="511" spans="1:14" s="461" customFormat="1" ht="15" hidden="1" customHeight="1">
      <c r="A511" s="843"/>
      <c r="B511" s="851"/>
      <c r="C511" s="843"/>
      <c r="D511" s="851"/>
      <c r="E511" s="849"/>
      <c r="F511" s="850"/>
      <c r="G511" s="491" t="s">
        <v>2</v>
      </c>
      <c r="H511" s="440">
        <f t="shared" si="120"/>
        <v>85495</v>
      </c>
      <c r="I511" s="440">
        <f t="shared" si="121"/>
        <v>85495</v>
      </c>
      <c r="J511" s="440">
        <f>J509+J510</f>
        <v>50743</v>
      </c>
      <c r="K511" s="440">
        <f>K509+K510</f>
        <v>34752</v>
      </c>
      <c r="L511" s="440">
        <f t="shared" si="122"/>
        <v>0</v>
      </c>
      <c r="M511" s="440">
        <f>M509+M510</f>
        <v>0</v>
      </c>
      <c r="N511" s="440">
        <f>N509+N510</f>
        <v>0</v>
      </c>
    </row>
    <row r="512" spans="1:14" s="461" customFormat="1" ht="15" hidden="1" customHeight="1">
      <c r="A512" s="843"/>
      <c r="B512" s="844"/>
      <c r="C512" s="843"/>
      <c r="D512" s="844"/>
      <c r="E512" s="845" t="s">
        <v>967</v>
      </c>
      <c r="F512" s="846"/>
      <c r="G512" s="491" t="s">
        <v>0</v>
      </c>
      <c r="H512" s="440">
        <f>I512+L512</f>
        <v>250000</v>
      </c>
      <c r="I512" s="440">
        <f>J512+K512</f>
        <v>250000</v>
      </c>
      <c r="J512" s="440">
        <v>0</v>
      </c>
      <c r="K512" s="440">
        <v>250000</v>
      </c>
      <c r="L512" s="440">
        <f>M512+N512</f>
        <v>0</v>
      </c>
      <c r="M512" s="440">
        <v>0</v>
      </c>
      <c r="N512" s="440">
        <v>0</v>
      </c>
    </row>
    <row r="513" spans="1:14" s="461" customFormat="1" ht="15" hidden="1" customHeight="1">
      <c r="A513" s="843"/>
      <c r="B513" s="851"/>
      <c r="C513" s="843"/>
      <c r="D513" s="851"/>
      <c r="E513" s="847"/>
      <c r="F513" s="848"/>
      <c r="G513" s="491" t="s">
        <v>1</v>
      </c>
      <c r="H513" s="440">
        <f t="shared" ref="H513:H514" si="123">I513+L513</f>
        <v>0</v>
      </c>
      <c r="I513" s="440">
        <f t="shared" ref="I513:I514" si="124">J513+K513</f>
        <v>0</v>
      </c>
      <c r="J513" s="440">
        <v>0</v>
      </c>
      <c r="K513" s="440">
        <v>0</v>
      </c>
      <c r="L513" s="440">
        <f t="shared" ref="L513:L514" si="125">M513+N513</f>
        <v>0</v>
      </c>
      <c r="M513" s="440">
        <v>0</v>
      </c>
      <c r="N513" s="440">
        <v>0</v>
      </c>
    </row>
    <row r="514" spans="1:14" s="461" customFormat="1" ht="15" hidden="1" customHeight="1">
      <c r="A514" s="843"/>
      <c r="B514" s="851"/>
      <c r="C514" s="884"/>
      <c r="D514" s="885"/>
      <c r="E514" s="849"/>
      <c r="F514" s="850"/>
      <c r="G514" s="491" t="s">
        <v>2</v>
      </c>
      <c r="H514" s="440">
        <f t="shared" si="123"/>
        <v>250000</v>
      </c>
      <c r="I514" s="440">
        <f t="shared" si="124"/>
        <v>250000</v>
      </c>
      <c r="J514" s="440">
        <f>J512+J513</f>
        <v>0</v>
      </c>
      <c r="K514" s="440">
        <f>K512+K513</f>
        <v>250000</v>
      </c>
      <c r="L514" s="440">
        <f t="shared" si="125"/>
        <v>0</v>
      </c>
      <c r="M514" s="440">
        <f>M512+M513</f>
        <v>0</v>
      </c>
      <c r="N514" s="440">
        <f>N512+N513</f>
        <v>0</v>
      </c>
    </row>
    <row r="515" spans="1:14" s="461" customFormat="1" ht="15" hidden="1" customHeight="1">
      <c r="A515" s="843"/>
      <c r="B515" s="844"/>
      <c r="C515" s="894" t="s">
        <v>428</v>
      </c>
      <c r="D515" s="895"/>
      <c r="E515" s="845" t="s">
        <v>968</v>
      </c>
      <c r="F515" s="846"/>
      <c r="G515" s="491" t="s">
        <v>0</v>
      </c>
      <c r="H515" s="440">
        <f t="shared" si="67"/>
        <v>100000</v>
      </c>
      <c r="I515" s="440">
        <f t="shared" si="68"/>
        <v>100000</v>
      </c>
      <c r="J515" s="440">
        <v>0</v>
      </c>
      <c r="K515" s="440">
        <v>100000</v>
      </c>
      <c r="L515" s="440">
        <f t="shared" si="69"/>
        <v>0</v>
      </c>
      <c r="M515" s="440">
        <v>0</v>
      </c>
      <c r="N515" s="440">
        <v>0</v>
      </c>
    </row>
    <row r="516" spans="1:14" s="461" customFormat="1" ht="15" hidden="1" customHeight="1">
      <c r="A516" s="843"/>
      <c r="B516" s="851"/>
      <c r="C516" s="843"/>
      <c r="D516" s="851"/>
      <c r="E516" s="847"/>
      <c r="F516" s="848"/>
      <c r="G516" s="491" t="s">
        <v>1</v>
      </c>
      <c r="H516" s="440">
        <f t="shared" si="67"/>
        <v>0</v>
      </c>
      <c r="I516" s="440">
        <f t="shared" si="68"/>
        <v>0</v>
      </c>
      <c r="J516" s="440">
        <v>0</v>
      </c>
      <c r="K516" s="440">
        <v>0</v>
      </c>
      <c r="L516" s="440">
        <f t="shared" si="69"/>
        <v>0</v>
      </c>
      <c r="M516" s="440">
        <v>0</v>
      </c>
      <c r="N516" s="440">
        <v>0</v>
      </c>
    </row>
    <row r="517" spans="1:14" s="461" customFormat="1" ht="15" hidden="1" customHeight="1">
      <c r="A517" s="843"/>
      <c r="B517" s="851"/>
      <c r="C517" s="843"/>
      <c r="D517" s="851"/>
      <c r="E517" s="849"/>
      <c r="F517" s="850"/>
      <c r="G517" s="491" t="s">
        <v>2</v>
      </c>
      <c r="H517" s="440">
        <f t="shared" si="67"/>
        <v>100000</v>
      </c>
      <c r="I517" s="440">
        <f t="shared" si="68"/>
        <v>100000</v>
      </c>
      <c r="J517" s="440">
        <f>J515+J516</f>
        <v>0</v>
      </c>
      <c r="K517" s="440">
        <f>K515+K516</f>
        <v>100000</v>
      </c>
      <c r="L517" s="440">
        <f t="shared" si="69"/>
        <v>0</v>
      </c>
      <c r="M517" s="440">
        <f>M515+M516</f>
        <v>0</v>
      </c>
      <c r="N517" s="440">
        <f>N515+N516</f>
        <v>0</v>
      </c>
    </row>
    <row r="518" spans="1:14" s="461" customFormat="1" ht="15" hidden="1" customHeight="1">
      <c r="A518" s="843"/>
      <c r="B518" s="844"/>
      <c r="C518" s="843"/>
      <c r="D518" s="844"/>
      <c r="E518" s="845" t="s">
        <v>969</v>
      </c>
      <c r="F518" s="846"/>
      <c r="G518" s="491" t="s">
        <v>0</v>
      </c>
      <c r="H518" s="440">
        <f t="shared" si="67"/>
        <v>1110974</v>
      </c>
      <c r="I518" s="440">
        <f t="shared" si="68"/>
        <v>1110974</v>
      </c>
      <c r="J518" s="440">
        <v>1110974</v>
      </c>
      <c r="K518" s="440">
        <v>0</v>
      </c>
      <c r="L518" s="440">
        <f t="shared" si="69"/>
        <v>0</v>
      </c>
      <c r="M518" s="440">
        <v>0</v>
      </c>
      <c r="N518" s="440">
        <v>0</v>
      </c>
    </row>
    <row r="519" spans="1:14" s="461" customFormat="1" ht="15" hidden="1" customHeight="1">
      <c r="A519" s="843"/>
      <c r="B519" s="851"/>
      <c r="C519" s="843"/>
      <c r="D519" s="851"/>
      <c r="E519" s="847"/>
      <c r="F519" s="848"/>
      <c r="G519" s="491" t="s">
        <v>1</v>
      </c>
      <c r="H519" s="440">
        <f t="shared" si="67"/>
        <v>0</v>
      </c>
      <c r="I519" s="440">
        <f t="shared" si="68"/>
        <v>0</v>
      </c>
      <c r="J519" s="440">
        <v>0</v>
      </c>
      <c r="K519" s="440">
        <v>0</v>
      </c>
      <c r="L519" s="440">
        <f t="shared" si="69"/>
        <v>0</v>
      </c>
      <c r="M519" s="440">
        <v>0</v>
      </c>
      <c r="N519" s="440">
        <v>0</v>
      </c>
    </row>
    <row r="520" spans="1:14" s="461" customFormat="1" ht="15" hidden="1" customHeight="1">
      <c r="A520" s="843"/>
      <c r="B520" s="851"/>
      <c r="C520" s="843"/>
      <c r="D520" s="851"/>
      <c r="E520" s="849"/>
      <c r="F520" s="850"/>
      <c r="G520" s="491" t="s">
        <v>2</v>
      </c>
      <c r="H520" s="440">
        <f t="shared" si="67"/>
        <v>1110974</v>
      </c>
      <c r="I520" s="440">
        <f t="shared" si="68"/>
        <v>1110974</v>
      </c>
      <c r="J520" s="440">
        <f>J518+J519</f>
        <v>1110974</v>
      </c>
      <c r="K520" s="440">
        <f>K518+K519</f>
        <v>0</v>
      </c>
      <c r="L520" s="440">
        <f t="shared" si="69"/>
        <v>0</v>
      </c>
      <c r="M520" s="440">
        <f>M518+M519</f>
        <v>0</v>
      </c>
      <c r="N520" s="440">
        <f>N518+N519</f>
        <v>0</v>
      </c>
    </row>
    <row r="521" spans="1:14" s="461" customFormat="1" ht="15" hidden="1" customHeight="1">
      <c r="A521" s="843"/>
      <c r="B521" s="844"/>
      <c r="C521" s="843"/>
      <c r="D521" s="844"/>
      <c r="E521" s="845" t="s">
        <v>970</v>
      </c>
      <c r="F521" s="846"/>
      <c r="G521" s="491" t="s">
        <v>0</v>
      </c>
      <c r="H521" s="440">
        <f t="shared" si="67"/>
        <v>238900</v>
      </c>
      <c r="I521" s="440">
        <f t="shared" si="68"/>
        <v>238900</v>
      </c>
      <c r="J521" s="440">
        <v>0</v>
      </c>
      <c r="K521" s="440">
        <v>238900</v>
      </c>
      <c r="L521" s="440">
        <f t="shared" si="69"/>
        <v>0</v>
      </c>
      <c r="M521" s="440">
        <v>0</v>
      </c>
      <c r="N521" s="440">
        <v>0</v>
      </c>
    </row>
    <row r="522" spans="1:14" s="461" customFormat="1" ht="15" hidden="1" customHeight="1">
      <c r="A522" s="843"/>
      <c r="B522" s="851"/>
      <c r="C522" s="843"/>
      <c r="D522" s="851"/>
      <c r="E522" s="847"/>
      <c r="F522" s="848"/>
      <c r="G522" s="491" t="s">
        <v>1</v>
      </c>
      <c r="H522" s="440">
        <f t="shared" si="67"/>
        <v>0</v>
      </c>
      <c r="I522" s="440">
        <f t="shared" si="68"/>
        <v>0</v>
      </c>
      <c r="J522" s="440">
        <v>0</v>
      </c>
      <c r="K522" s="440">
        <v>0</v>
      </c>
      <c r="L522" s="440">
        <f t="shared" si="69"/>
        <v>0</v>
      </c>
      <c r="M522" s="440">
        <v>0</v>
      </c>
      <c r="N522" s="440">
        <v>0</v>
      </c>
    </row>
    <row r="523" spans="1:14" s="461" customFormat="1" ht="15" hidden="1" customHeight="1">
      <c r="A523" s="843"/>
      <c r="B523" s="851"/>
      <c r="C523" s="843"/>
      <c r="D523" s="851"/>
      <c r="E523" s="849"/>
      <c r="F523" s="850"/>
      <c r="G523" s="491" t="s">
        <v>2</v>
      </c>
      <c r="H523" s="440">
        <f t="shared" si="67"/>
        <v>238900</v>
      </c>
      <c r="I523" s="440">
        <f t="shared" si="68"/>
        <v>238900</v>
      </c>
      <c r="J523" s="440">
        <f>J521+J522</f>
        <v>0</v>
      </c>
      <c r="K523" s="440">
        <f>K521+K522</f>
        <v>238900</v>
      </c>
      <c r="L523" s="440">
        <f t="shared" si="69"/>
        <v>0</v>
      </c>
      <c r="M523" s="440">
        <f>M521+M522</f>
        <v>0</v>
      </c>
      <c r="N523" s="440">
        <f>N521+N522</f>
        <v>0</v>
      </c>
    </row>
    <row r="524" spans="1:14" s="461" customFormat="1" ht="15" customHeight="1">
      <c r="A524" s="843"/>
      <c r="B524" s="844"/>
      <c r="C524" s="894" t="s">
        <v>428</v>
      </c>
      <c r="D524" s="895"/>
      <c r="E524" s="845" t="s">
        <v>971</v>
      </c>
      <c r="F524" s="846"/>
      <c r="G524" s="491" t="s">
        <v>0</v>
      </c>
      <c r="H524" s="440">
        <f t="shared" si="67"/>
        <v>0</v>
      </c>
      <c r="I524" s="440">
        <f t="shared" si="68"/>
        <v>0</v>
      </c>
      <c r="J524" s="440">
        <v>0</v>
      </c>
      <c r="K524" s="440">
        <v>0</v>
      </c>
      <c r="L524" s="440">
        <f t="shared" si="69"/>
        <v>0</v>
      </c>
      <c r="M524" s="440">
        <v>0</v>
      </c>
      <c r="N524" s="440">
        <v>0</v>
      </c>
    </row>
    <row r="525" spans="1:14" s="461" customFormat="1" ht="15" customHeight="1">
      <c r="A525" s="843"/>
      <c r="B525" s="851"/>
      <c r="C525" s="843"/>
      <c r="D525" s="851"/>
      <c r="E525" s="847"/>
      <c r="F525" s="848"/>
      <c r="G525" s="491" t="s">
        <v>1</v>
      </c>
      <c r="H525" s="440">
        <f t="shared" si="67"/>
        <v>71800</v>
      </c>
      <c r="I525" s="440">
        <f t="shared" si="68"/>
        <v>71800</v>
      </c>
      <c r="J525" s="440">
        <v>68700</v>
      </c>
      <c r="K525" s="440">
        <v>3100</v>
      </c>
      <c r="L525" s="440">
        <f t="shared" si="69"/>
        <v>0</v>
      </c>
      <c r="M525" s="440">
        <v>0</v>
      </c>
      <c r="N525" s="440">
        <v>0</v>
      </c>
    </row>
    <row r="526" spans="1:14" s="461" customFormat="1" ht="15" customHeight="1">
      <c r="A526" s="843"/>
      <c r="B526" s="851"/>
      <c r="C526" s="843"/>
      <c r="D526" s="851"/>
      <c r="E526" s="849"/>
      <c r="F526" s="850"/>
      <c r="G526" s="491" t="s">
        <v>2</v>
      </c>
      <c r="H526" s="440">
        <f t="shared" si="67"/>
        <v>71800</v>
      </c>
      <c r="I526" s="440">
        <f t="shared" si="68"/>
        <v>71800</v>
      </c>
      <c r="J526" s="440">
        <f>J524+J525</f>
        <v>68700</v>
      </c>
      <c r="K526" s="440">
        <f>K524+K525</f>
        <v>3100</v>
      </c>
      <c r="L526" s="440">
        <f t="shared" si="69"/>
        <v>0</v>
      </c>
      <c r="M526" s="440">
        <f>M524+M525</f>
        <v>0</v>
      </c>
      <c r="N526" s="440">
        <f>N524+N525</f>
        <v>0</v>
      </c>
    </row>
    <row r="527" spans="1:14" s="461" customFormat="1" ht="15" hidden="1" customHeight="1">
      <c r="A527" s="843"/>
      <c r="B527" s="844"/>
      <c r="C527" s="843"/>
      <c r="D527" s="844"/>
      <c r="E527" s="845" t="s">
        <v>972</v>
      </c>
      <c r="F527" s="846"/>
      <c r="G527" s="491" t="s">
        <v>0</v>
      </c>
      <c r="H527" s="440">
        <f>I527+L527</f>
        <v>190000</v>
      </c>
      <c r="I527" s="440">
        <f>J527+K527</f>
        <v>190000</v>
      </c>
      <c r="J527" s="440">
        <v>190000</v>
      </c>
      <c r="K527" s="440">
        <v>0</v>
      </c>
      <c r="L527" s="440">
        <f>M527+N527</f>
        <v>0</v>
      </c>
      <c r="M527" s="440">
        <v>0</v>
      </c>
      <c r="N527" s="440">
        <v>0</v>
      </c>
    </row>
    <row r="528" spans="1:14" s="461" customFormat="1" ht="15" hidden="1" customHeight="1">
      <c r="A528" s="843"/>
      <c r="B528" s="851"/>
      <c r="C528" s="843"/>
      <c r="D528" s="851"/>
      <c r="E528" s="847"/>
      <c r="F528" s="848"/>
      <c r="G528" s="491" t="s">
        <v>1</v>
      </c>
      <c r="H528" s="440">
        <f t="shared" ref="H528:H529" si="126">I528+L528</f>
        <v>0</v>
      </c>
      <c r="I528" s="440">
        <f t="shared" ref="I528:I529" si="127">J528+K528</f>
        <v>0</v>
      </c>
      <c r="J528" s="440">
        <v>0</v>
      </c>
      <c r="K528" s="440">
        <v>0</v>
      </c>
      <c r="L528" s="440">
        <f t="shared" ref="L528:L529" si="128">M528+N528</f>
        <v>0</v>
      </c>
      <c r="M528" s="440">
        <v>0</v>
      </c>
      <c r="N528" s="440">
        <v>0</v>
      </c>
    </row>
    <row r="529" spans="1:14" s="461" customFormat="1" ht="15" hidden="1" customHeight="1">
      <c r="A529" s="843"/>
      <c r="B529" s="851"/>
      <c r="C529" s="843"/>
      <c r="D529" s="851"/>
      <c r="E529" s="849"/>
      <c r="F529" s="850"/>
      <c r="G529" s="491" t="s">
        <v>2</v>
      </c>
      <c r="H529" s="440">
        <f t="shared" si="126"/>
        <v>190000</v>
      </c>
      <c r="I529" s="440">
        <f t="shared" si="127"/>
        <v>190000</v>
      </c>
      <c r="J529" s="440">
        <f>J527+J528</f>
        <v>190000</v>
      </c>
      <c r="K529" s="440">
        <f>K527+K528</f>
        <v>0</v>
      </c>
      <c r="L529" s="440">
        <f t="shared" si="128"/>
        <v>0</v>
      </c>
      <c r="M529" s="440">
        <f>M527+M528</f>
        <v>0</v>
      </c>
      <c r="N529" s="440">
        <f>N527+N528</f>
        <v>0</v>
      </c>
    </row>
    <row r="530" spans="1:14" s="461" customFormat="1" ht="15" hidden="1" customHeight="1">
      <c r="A530" s="843"/>
      <c r="B530" s="844"/>
      <c r="C530" s="843"/>
      <c r="D530" s="844"/>
      <c r="E530" s="845" t="s">
        <v>973</v>
      </c>
      <c r="F530" s="846"/>
      <c r="G530" s="491" t="s">
        <v>0</v>
      </c>
      <c r="H530" s="440">
        <f>I530+L530</f>
        <v>401625</v>
      </c>
      <c r="I530" s="440">
        <f>J530+K530</f>
        <v>401625</v>
      </c>
      <c r="J530" s="440">
        <v>401625</v>
      </c>
      <c r="K530" s="440">
        <v>0</v>
      </c>
      <c r="L530" s="440">
        <f>M530+N530</f>
        <v>0</v>
      </c>
      <c r="M530" s="440">
        <v>0</v>
      </c>
      <c r="N530" s="440">
        <v>0</v>
      </c>
    </row>
    <row r="531" spans="1:14" s="461" customFormat="1" ht="15" hidden="1" customHeight="1">
      <c r="A531" s="843"/>
      <c r="B531" s="851"/>
      <c r="C531" s="843"/>
      <c r="D531" s="851"/>
      <c r="E531" s="847"/>
      <c r="F531" s="848"/>
      <c r="G531" s="491" t="s">
        <v>1</v>
      </c>
      <c r="H531" s="440">
        <f t="shared" ref="H531:H532" si="129">I531+L531</f>
        <v>0</v>
      </c>
      <c r="I531" s="440">
        <f t="shared" ref="I531:I532" si="130">J531+K531</f>
        <v>0</v>
      </c>
      <c r="J531" s="440">
        <v>0</v>
      </c>
      <c r="K531" s="440">
        <v>0</v>
      </c>
      <c r="L531" s="440">
        <f t="shared" ref="L531:L532" si="131">M531+N531</f>
        <v>0</v>
      </c>
      <c r="M531" s="440">
        <v>0</v>
      </c>
      <c r="N531" s="440">
        <v>0</v>
      </c>
    </row>
    <row r="532" spans="1:14" s="461" customFormat="1" ht="15" hidden="1" customHeight="1">
      <c r="A532" s="843"/>
      <c r="B532" s="851"/>
      <c r="C532" s="843"/>
      <c r="D532" s="851"/>
      <c r="E532" s="849"/>
      <c r="F532" s="850"/>
      <c r="G532" s="491" t="s">
        <v>2</v>
      </c>
      <c r="H532" s="440">
        <f t="shared" si="129"/>
        <v>401625</v>
      </c>
      <c r="I532" s="440">
        <f t="shared" si="130"/>
        <v>401625</v>
      </c>
      <c r="J532" s="440">
        <f>J530+J531</f>
        <v>401625</v>
      </c>
      <c r="K532" s="440">
        <f>K530+K531</f>
        <v>0</v>
      </c>
      <c r="L532" s="440">
        <f t="shared" si="131"/>
        <v>0</v>
      </c>
      <c r="M532" s="440">
        <f>M530+M531</f>
        <v>0</v>
      </c>
      <c r="N532" s="440">
        <f>N530+N531</f>
        <v>0</v>
      </c>
    </row>
    <row r="533" spans="1:14" s="461" customFormat="1" ht="15" hidden="1" customHeight="1">
      <c r="A533" s="843"/>
      <c r="B533" s="844"/>
      <c r="C533" s="843"/>
      <c r="D533" s="844"/>
      <c r="E533" s="845" t="s">
        <v>974</v>
      </c>
      <c r="F533" s="846"/>
      <c r="G533" s="491" t="s">
        <v>0</v>
      </c>
      <c r="H533" s="440">
        <f>I533+L533</f>
        <v>67500</v>
      </c>
      <c r="I533" s="440">
        <f>J533+K533</f>
        <v>67500</v>
      </c>
      <c r="J533" s="440">
        <v>67500</v>
      </c>
      <c r="K533" s="440">
        <v>0</v>
      </c>
      <c r="L533" s="440">
        <f>M533+N533</f>
        <v>0</v>
      </c>
      <c r="M533" s="440">
        <v>0</v>
      </c>
      <c r="N533" s="440">
        <v>0</v>
      </c>
    </row>
    <row r="534" spans="1:14" s="461" customFormat="1" ht="15" hidden="1" customHeight="1">
      <c r="A534" s="843"/>
      <c r="B534" s="851"/>
      <c r="C534" s="843"/>
      <c r="D534" s="851"/>
      <c r="E534" s="847"/>
      <c r="F534" s="848"/>
      <c r="G534" s="491" t="s">
        <v>1</v>
      </c>
      <c r="H534" s="440">
        <f t="shared" ref="H534:H535" si="132">I534+L534</f>
        <v>0</v>
      </c>
      <c r="I534" s="440">
        <f t="shared" ref="I534:I535" si="133">J534+K534</f>
        <v>0</v>
      </c>
      <c r="J534" s="440">
        <v>0</v>
      </c>
      <c r="K534" s="440">
        <v>0</v>
      </c>
      <c r="L534" s="440">
        <f t="shared" ref="L534:L535" si="134">M534+N534</f>
        <v>0</v>
      </c>
      <c r="M534" s="440">
        <v>0</v>
      </c>
      <c r="N534" s="440">
        <v>0</v>
      </c>
    </row>
    <row r="535" spans="1:14" s="461" customFormat="1" ht="15" hidden="1" customHeight="1">
      <c r="A535" s="843"/>
      <c r="B535" s="851"/>
      <c r="C535" s="843"/>
      <c r="D535" s="851"/>
      <c r="E535" s="849"/>
      <c r="F535" s="850"/>
      <c r="G535" s="491" t="s">
        <v>2</v>
      </c>
      <c r="H535" s="440">
        <f t="shared" si="132"/>
        <v>67500</v>
      </c>
      <c r="I535" s="440">
        <f t="shared" si="133"/>
        <v>67500</v>
      </c>
      <c r="J535" s="440">
        <f>J533+J534</f>
        <v>67500</v>
      </c>
      <c r="K535" s="440">
        <f>K533+K534</f>
        <v>0</v>
      </c>
      <c r="L535" s="440">
        <f t="shared" si="134"/>
        <v>0</v>
      </c>
      <c r="M535" s="440">
        <f>M533+M534</f>
        <v>0</v>
      </c>
      <c r="N535" s="440">
        <f>N533+N534</f>
        <v>0</v>
      </c>
    </row>
    <row r="536" spans="1:14" s="461" customFormat="1" ht="15" hidden="1" customHeight="1">
      <c r="A536" s="843"/>
      <c r="B536" s="844"/>
      <c r="C536" s="843"/>
      <c r="D536" s="844"/>
      <c r="E536" s="845" t="s">
        <v>975</v>
      </c>
      <c r="F536" s="846"/>
      <c r="G536" s="491" t="s">
        <v>0</v>
      </c>
      <c r="H536" s="440">
        <f>I536+L536</f>
        <v>150000</v>
      </c>
      <c r="I536" s="440">
        <f>J536+K536</f>
        <v>150000</v>
      </c>
      <c r="J536" s="440">
        <v>150000</v>
      </c>
      <c r="K536" s="440">
        <v>0</v>
      </c>
      <c r="L536" s="440">
        <f>M536+N536</f>
        <v>0</v>
      </c>
      <c r="M536" s="440">
        <v>0</v>
      </c>
      <c r="N536" s="440">
        <v>0</v>
      </c>
    </row>
    <row r="537" spans="1:14" s="461" customFormat="1" ht="15" hidden="1" customHeight="1">
      <c r="A537" s="843"/>
      <c r="B537" s="851"/>
      <c r="C537" s="843"/>
      <c r="D537" s="851"/>
      <c r="E537" s="847"/>
      <c r="F537" s="848"/>
      <c r="G537" s="491" t="s">
        <v>1</v>
      </c>
      <c r="H537" s="440">
        <f t="shared" ref="H537:H538" si="135">I537+L537</f>
        <v>0</v>
      </c>
      <c r="I537" s="440">
        <f t="shared" ref="I537:I538" si="136">J537+K537</f>
        <v>0</v>
      </c>
      <c r="J537" s="440">
        <v>0</v>
      </c>
      <c r="K537" s="440">
        <v>0</v>
      </c>
      <c r="L537" s="440">
        <f t="shared" ref="L537:L538" si="137">M537+N537</f>
        <v>0</v>
      </c>
      <c r="M537" s="440">
        <v>0</v>
      </c>
      <c r="N537" s="440">
        <v>0</v>
      </c>
    </row>
    <row r="538" spans="1:14" s="461" customFormat="1" ht="15" hidden="1" customHeight="1">
      <c r="A538" s="843"/>
      <c r="B538" s="851"/>
      <c r="C538" s="843"/>
      <c r="D538" s="851"/>
      <c r="E538" s="849"/>
      <c r="F538" s="850"/>
      <c r="G538" s="491" t="s">
        <v>2</v>
      </c>
      <c r="H538" s="440">
        <f t="shared" si="135"/>
        <v>150000</v>
      </c>
      <c r="I538" s="440">
        <f t="shared" si="136"/>
        <v>150000</v>
      </c>
      <c r="J538" s="440">
        <f>J536+J537</f>
        <v>150000</v>
      </c>
      <c r="K538" s="440">
        <f>K536+K537</f>
        <v>0</v>
      </c>
      <c r="L538" s="440">
        <f t="shared" si="137"/>
        <v>0</v>
      </c>
      <c r="M538" s="440">
        <f>M536+M537</f>
        <v>0</v>
      </c>
      <c r="N538" s="440">
        <f>N536+N537</f>
        <v>0</v>
      </c>
    </row>
    <row r="539" spans="1:14" s="461" customFormat="1" ht="15" hidden="1" customHeight="1">
      <c r="A539" s="843"/>
      <c r="B539" s="844"/>
      <c r="C539" s="843"/>
      <c r="D539" s="844"/>
      <c r="E539" s="845" t="s">
        <v>976</v>
      </c>
      <c r="F539" s="846"/>
      <c r="G539" s="491" t="s">
        <v>0</v>
      </c>
      <c r="H539" s="440">
        <f>I539+L539</f>
        <v>55000</v>
      </c>
      <c r="I539" s="440">
        <f>J539+K539</f>
        <v>55000</v>
      </c>
      <c r="J539" s="440">
        <v>55000</v>
      </c>
      <c r="K539" s="440">
        <v>0</v>
      </c>
      <c r="L539" s="440">
        <f>M539+N539</f>
        <v>0</v>
      </c>
      <c r="M539" s="440">
        <v>0</v>
      </c>
      <c r="N539" s="440">
        <v>0</v>
      </c>
    </row>
    <row r="540" spans="1:14" s="461" customFormat="1" ht="15" hidden="1" customHeight="1">
      <c r="A540" s="843"/>
      <c r="B540" s="851"/>
      <c r="C540" s="843"/>
      <c r="D540" s="851"/>
      <c r="E540" s="847"/>
      <c r="F540" s="848"/>
      <c r="G540" s="491" t="s">
        <v>1</v>
      </c>
      <c r="H540" s="440">
        <f t="shared" ref="H540:H541" si="138">I540+L540</f>
        <v>0</v>
      </c>
      <c r="I540" s="440">
        <f t="shared" ref="I540:I541" si="139">J540+K540</f>
        <v>0</v>
      </c>
      <c r="J540" s="440">
        <v>0</v>
      </c>
      <c r="K540" s="440">
        <v>0</v>
      </c>
      <c r="L540" s="440">
        <f t="shared" ref="L540:L541" si="140">M540+N540</f>
        <v>0</v>
      </c>
      <c r="M540" s="440">
        <v>0</v>
      </c>
      <c r="N540" s="440">
        <v>0</v>
      </c>
    </row>
    <row r="541" spans="1:14" s="461" customFormat="1" ht="15" hidden="1" customHeight="1">
      <c r="A541" s="843"/>
      <c r="B541" s="851"/>
      <c r="C541" s="884"/>
      <c r="D541" s="885"/>
      <c r="E541" s="849"/>
      <c r="F541" s="850"/>
      <c r="G541" s="491" t="s">
        <v>2</v>
      </c>
      <c r="H541" s="440">
        <f t="shared" si="138"/>
        <v>55000</v>
      </c>
      <c r="I541" s="440">
        <f t="shared" si="139"/>
        <v>55000</v>
      </c>
      <c r="J541" s="440">
        <f>J539+J540</f>
        <v>55000</v>
      </c>
      <c r="K541" s="440">
        <f>K539+K540</f>
        <v>0</v>
      </c>
      <c r="L541" s="440">
        <f t="shared" si="140"/>
        <v>0</v>
      </c>
      <c r="M541" s="440">
        <f>M539+M540</f>
        <v>0</v>
      </c>
      <c r="N541" s="440">
        <f>N539+N540</f>
        <v>0</v>
      </c>
    </row>
    <row r="542" spans="1:14" s="391" customFormat="1" ht="15" hidden="1" customHeight="1">
      <c r="A542" s="873"/>
      <c r="B542" s="874"/>
      <c r="C542" s="881" t="s">
        <v>977</v>
      </c>
      <c r="D542" s="882"/>
      <c r="E542" s="845" t="s">
        <v>978</v>
      </c>
      <c r="F542" s="846"/>
      <c r="G542" s="491" t="s">
        <v>0</v>
      </c>
      <c r="H542" s="440">
        <f t="shared" si="67"/>
        <v>1845000</v>
      </c>
      <c r="I542" s="440">
        <f t="shared" si="68"/>
        <v>645000</v>
      </c>
      <c r="J542" s="440">
        <v>0</v>
      </c>
      <c r="K542" s="440">
        <v>645000</v>
      </c>
      <c r="L542" s="440">
        <f t="shared" si="69"/>
        <v>1200000</v>
      </c>
      <c r="M542" s="440">
        <v>0</v>
      </c>
      <c r="N542" s="440">
        <v>1200000</v>
      </c>
    </row>
    <row r="543" spans="1:14" s="391" customFormat="1" ht="15" hidden="1" customHeight="1">
      <c r="A543" s="873"/>
      <c r="B543" s="851"/>
      <c r="C543" s="873"/>
      <c r="D543" s="851"/>
      <c r="E543" s="847"/>
      <c r="F543" s="848"/>
      <c r="G543" s="491" t="s">
        <v>1</v>
      </c>
      <c r="H543" s="440">
        <f t="shared" si="67"/>
        <v>0</v>
      </c>
      <c r="I543" s="440">
        <f t="shared" si="68"/>
        <v>0</v>
      </c>
      <c r="J543" s="440">
        <v>0</v>
      </c>
      <c r="K543" s="440">
        <v>0</v>
      </c>
      <c r="L543" s="440">
        <f t="shared" si="69"/>
        <v>0</v>
      </c>
      <c r="M543" s="440">
        <v>0</v>
      </c>
      <c r="N543" s="440">
        <v>0</v>
      </c>
    </row>
    <row r="544" spans="1:14" s="391" customFormat="1" ht="15" hidden="1" customHeight="1">
      <c r="A544" s="873"/>
      <c r="B544" s="851"/>
      <c r="C544" s="886"/>
      <c r="D544" s="885"/>
      <c r="E544" s="849"/>
      <c r="F544" s="850"/>
      <c r="G544" s="491" t="s">
        <v>2</v>
      </c>
      <c r="H544" s="440">
        <f t="shared" si="67"/>
        <v>1845000</v>
      </c>
      <c r="I544" s="440">
        <f t="shared" si="68"/>
        <v>645000</v>
      </c>
      <c r="J544" s="440">
        <v>0</v>
      </c>
      <c r="K544" s="440">
        <v>645000</v>
      </c>
      <c r="L544" s="440">
        <f t="shared" si="69"/>
        <v>1200000</v>
      </c>
      <c r="M544" s="440">
        <v>0</v>
      </c>
      <c r="N544" s="440">
        <v>1200000</v>
      </c>
    </row>
    <row r="545" spans="1:14" s="461" customFormat="1" ht="15" hidden="1" customHeight="1">
      <c r="A545" s="843"/>
      <c r="B545" s="844"/>
      <c r="C545" s="894" t="s">
        <v>434</v>
      </c>
      <c r="D545" s="895"/>
      <c r="E545" s="845" t="s">
        <v>979</v>
      </c>
      <c r="F545" s="846"/>
      <c r="G545" s="491" t="s">
        <v>0</v>
      </c>
      <c r="H545" s="440">
        <f t="shared" si="67"/>
        <v>1300000</v>
      </c>
      <c r="I545" s="440">
        <f t="shared" si="68"/>
        <v>0</v>
      </c>
      <c r="J545" s="440">
        <v>0</v>
      </c>
      <c r="K545" s="440">
        <v>0</v>
      </c>
      <c r="L545" s="440">
        <f t="shared" si="69"/>
        <v>1300000</v>
      </c>
      <c r="M545" s="440">
        <v>0</v>
      </c>
      <c r="N545" s="440">
        <v>1300000</v>
      </c>
    </row>
    <row r="546" spans="1:14" s="461" customFormat="1" ht="15" hidden="1" customHeight="1">
      <c r="A546" s="843"/>
      <c r="B546" s="851"/>
      <c r="C546" s="843"/>
      <c r="D546" s="851"/>
      <c r="E546" s="847"/>
      <c r="F546" s="848"/>
      <c r="G546" s="491" t="s">
        <v>1</v>
      </c>
      <c r="H546" s="440">
        <f t="shared" si="67"/>
        <v>0</v>
      </c>
      <c r="I546" s="440">
        <f t="shared" si="68"/>
        <v>0</v>
      </c>
      <c r="J546" s="440">
        <v>0</v>
      </c>
      <c r="K546" s="440">
        <v>0</v>
      </c>
      <c r="L546" s="440">
        <f t="shared" si="69"/>
        <v>0</v>
      </c>
      <c r="M546" s="440">
        <v>0</v>
      </c>
      <c r="N546" s="440">
        <v>0</v>
      </c>
    </row>
    <row r="547" spans="1:14" s="461" customFormat="1" ht="15" hidden="1" customHeight="1">
      <c r="A547" s="843"/>
      <c r="B547" s="851"/>
      <c r="C547" s="843"/>
      <c r="D547" s="851"/>
      <c r="E547" s="849"/>
      <c r="F547" s="850"/>
      <c r="G547" s="491" t="s">
        <v>2</v>
      </c>
      <c r="H547" s="440">
        <f t="shared" si="67"/>
        <v>1300000</v>
      </c>
      <c r="I547" s="440">
        <f t="shared" si="68"/>
        <v>0</v>
      </c>
      <c r="J547" s="440">
        <f>J545+J546</f>
        <v>0</v>
      </c>
      <c r="K547" s="440">
        <f>K545+K546</f>
        <v>0</v>
      </c>
      <c r="L547" s="440">
        <f t="shared" si="69"/>
        <v>1300000</v>
      </c>
      <c r="M547" s="440">
        <f>M545+M546</f>
        <v>0</v>
      </c>
      <c r="N547" s="440">
        <f>N545+N546</f>
        <v>1300000</v>
      </c>
    </row>
    <row r="548" spans="1:14" s="391" customFormat="1" ht="15" hidden="1" customHeight="1">
      <c r="A548" s="873"/>
      <c r="B548" s="874"/>
      <c r="C548" s="873"/>
      <c r="D548" s="874"/>
      <c r="E548" s="845" t="s">
        <v>980</v>
      </c>
      <c r="F548" s="846"/>
      <c r="G548" s="491" t="s">
        <v>0</v>
      </c>
      <c r="H548" s="440">
        <f t="shared" si="67"/>
        <v>500000</v>
      </c>
      <c r="I548" s="440">
        <f t="shared" si="68"/>
        <v>500000</v>
      </c>
      <c r="J548" s="440">
        <v>0</v>
      </c>
      <c r="K548" s="440">
        <v>500000</v>
      </c>
      <c r="L548" s="440">
        <f t="shared" si="69"/>
        <v>0</v>
      </c>
      <c r="M548" s="440">
        <v>0</v>
      </c>
      <c r="N548" s="440">
        <v>0</v>
      </c>
    </row>
    <row r="549" spans="1:14" s="391" customFormat="1" ht="15" hidden="1" customHeight="1">
      <c r="A549" s="873"/>
      <c r="B549" s="851"/>
      <c r="C549" s="873"/>
      <c r="D549" s="851"/>
      <c r="E549" s="847"/>
      <c r="F549" s="848"/>
      <c r="G549" s="491" t="s">
        <v>1</v>
      </c>
      <c r="H549" s="440">
        <f t="shared" ref="H549:H598" si="141">I549+L549</f>
        <v>0</v>
      </c>
      <c r="I549" s="440">
        <f t="shared" ref="I549:I598" si="142">J549+K549</f>
        <v>0</v>
      </c>
      <c r="J549" s="440">
        <v>0</v>
      </c>
      <c r="K549" s="440">
        <v>0</v>
      </c>
      <c r="L549" s="440">
        <f t="shared" ref="L549:L598" si="143">M549+N549</f>
        <v>0</v>
      </c>
      <c r="M549" s="440">
        <v>0</v>
      </c>
      <c r="N549" s="440">
        <v>0</v>
      </c>
    </row>
    <row r="550" spans="1:14" s="391" customFormat="1" ht="15" hidden="1" customHeight="1">
      <c r="A550" s="873"/>
      <c r="B550" s="851"/>
      <c r="C550" s="873"/>
      <c r="D550" s="851"/>
      <c r="E550" s="849"/>
      <c r="F550" s="850"/>
      <c r="G550" s="491" t="s">
        <v>2</v>
      </c>
      <c r="H550" s="440">
        <f t="shared" si="141"/>
        <v>500000</v>
      </c>
      <c r="I550" s="440">
        <f t="shared" si="142"/>
        <v>500000</v>
      </c>
      <c r="J550" s="440">
        <f>J548+J549</f>
        <v>0</v>
      </c>
      <c r="K550" s="440">
        <f>K548+K549</f>
        <v>500000</v>
      </c>
      <c r="L550" s="440">
        <f t="shared" si="143"/>
        <v>0</v>
      </c>
      <c r="M550" s="440">
        <f>M548+M549</f>
        <v>0</v>
      </c>
      <c r="N550" s="440">
        <f>N548+N549</f>
        <v>0</v>
      </c>
    </row>
    <row r="551" spans="1:14" s="391" customFormat="1" ht="15" hidden="1" customHeight="1">
      <c r="A551" s="873"/>
      <c r="B551" s="874"/>
      <c r="C551" s="873"/>
      <c r="D551" s="874"/>
      <c r="E551" s="845" t="s">
        <v>981</v>
      </c>
      <c r="F551" s="846"/>
      <c r="G551" s="491" t="s">
        <v>0</v>
      </c>
      <c r="H551" s="440">
        <f t="shared" si="141"/>
        <v>1000000</v>
      </c>
      <c r="I551" s="440">
        <f t="shared" si="142"/>
        <v>1000000</v>
      </c>
      <c r="J551" s="440">
        <v>0</v>
      </c>
      <c r="K551" s="440">
        <v>1000000</v>
      </c>
      <c r="L551" s="440">
        <f t="shared" si="143"/>
        <v>0</v>
      </c>
      <c r="M551" s="440">
        <v>0</v>
      </c>
      <c r="N551" s="440">
        <v>0</v>
      </c>
    </row>
    <row r="552" spans="1:14" s="391" customFormat="1" ht="15" hidden="1" customHeight="1">
      <c r="A552" s="873"/>
      <c r="B552" s="851"/>
      <c r="C552" s="873"/>
      <c r="D552" s="851"/>
      <c r="E552" s="847"/>
      <c r="F552" s="848"/>
      <c r="G552" s="491" t="s">
        <v>1</v>
      </c>
      <c r="H552" s="440">
        <f t="shared" si="141"/>
        <v>0</v>
      </c>
      <c r="I552" s="440">
        <f t="shared" si="142"/>
        <v>0</v>
      </c>
      <c r="J552" s="440">
        <v>0</v>
      </c>
      <c r="K552" s="440">
        <v>0</v>
      </c>
      <c r="L552" s="440">
        <f t="shared" si="143"/>
        <v>0</v>
      </c>
      <c r="M552" s="440">
        <v>0</v>
      </c>
      <c r="N552" s="440">
        <v>0</v>
      </c>
    </row>
    <row r="553" spans="1:14" s="391" customFormat="1" ht="15" hidden="1" customHeight="1">
      <c r="A553" s="873"/>
      <c r="B553" s="851"/>
      <c r="C553" s="873"/>
      <c r="D553" s="851"/>
      <c r="E553" s="849"/>
      <c r="F553" s="850"/>
      <c r="G553" s="491" t="s">
        <v>2</v>
      </c>
      <c r="H553" s="440">
        <f t="shared" si="141"/>
        <v>1000000</v>
      </c>
      <c r="I553" s="440">
        <f t="shared" si="142"/>
        <v>1000000</v>
      </c>
      <c r="J553" s="440">
        <f>J551+J552</f>
        <v>0</v>
      </c>
      <c r="K553" s="440">
        <f>K551+K552</f>
        <v>1000000</v>
      </c>
      <c r="L553" s="440">
        <f t="shared" si="143"/>
        <v>0</v>
      </c>
      <c r="M553" s="440">
        <f>M551+M552</f>
        <v>0</v>
      </c>
      <c r="N553" s="440">
        <f>N551+N552</f>
        <v>0</v>
      </c>
    </row>
    <row r="554" spans="1:14" s="461" customFormat="1" ht="15" hidden="1" customHeight="1">
      <c r="A554" s="843"/>
      <c r="B554" s="844"/>
      <c r="C554" s="843"/>
      <c r="D554" s="844"/>
      <c r="E554" s="845" t="s">
        <v>982</v>
      </c>
      <c r="F554" s="846"/>
      <c r="G554" s="491" t="s">
        <v>0</v>
      </c>
      <c r="H554" s="440">
        <f t="shared" si="141"/>
        <v>50000</v>
      </c>
      <c r="I554" s="440">
        <f t="shared" si="142"/>
        <v>50000</v>
      </c>
      <c r="J554" s="440">
        <v>0</v>
      </c>
      <c r="K554" s="440">
        <v>50000</v>
      </c>
      <c r="L554" s="440">
        <f t="shared" si="143"/>
        <v>0</v>
      </c>
      <c r="M554" s="440">
        <v>0</v>
      </c>
      <c r="N554" s="440">
        <v>0</v>
      </c>
    </row>
    <row r="555" spans="1:14" s="461" customFormat="1" ht="15" hidden="1" customHeight="1">
      <c r="A555" s="843"/>
      <c r="B555" s="851"/>
      <c r="C555" s="843"/>
      <c r="D555" s="851"/>
      <c r="E555" s="847"/>
      <c r="F555" s="848"/>
      <c r="G555" s="491" t="s">
        <v>1</v>
      </c>
      <c r="H555" s="440">
        <f t="shared" si="141"/>
        <v>0</v>
      </c>
      <c r="I555" s="440">
        <f t="shared" si="142"/>
        <v>0</v>
      </c>
      <c r="J555" s="440">
        <v>0</v>
      </c>
      <c r="K555" s="440">
        <v>0</v>
      </c>
      <c r="L555" s="440">
        <f t="shared" si="143"/>
        <v>0</v>
      </c>
      <c r="M555" s="440">
        <v>0</v>
      </c>
      <c r="N555" s="440">
        <v>0</v>
      </c>
    </row>
    <row r="556" spans="1:14" s="461" customFormat="1" ht="15" hidden="1" customHeight="1">
      <c r="A556" s="843"/>
      <c r="B556" s="851"/>
      <c r="C556" s="843"/>
      <c r="D556" s="851"/>
      <c r="E556" s="849"/>
      <c r="F556" s="850"/>
      <c r="G556" s="491" t="s">
        <v>2</v>
      </c>
      <c r="H556" s="440">
        <f t="shared" si="141"/>
        <v>50000</v>
      </c>
      <c r="I556" s="440">
        <f t="shared" si="142"/>
        <v>50000</v>
      </c>
      <c r="J556" s="440">
        <f>J554+J555</f>
        <v>0</v>
      </c>
      <c r="K556" s="440">
        <f>K554+K555</f>
        <v>50000</v>
      </c>
      <c r="L556" s="440">
        <f t="shared" si="143"/>
        <v>0</v>
      </c>
      <c r="M556" s="440">
        <f>M554+M555</f>
        <v>0</v>
      </c>
      <c r="N556" s="440">
        <f>N554+N555</f>
        <v>0</v>
      </c>
    </row>
    <row r="557" spans="1:14" s="461" customFormat="1" ht="15" hidden="1" customHeight="1">
      <c r="A557" s="843"/>
      <c r="B557" s="844"/>
      <c r="C557" s="843"/>
      <c r="D557" s="844"/>
      <c r="E557" s="845" t="s">
        <v>983</v>
      </c>
      <c r="F557" s="846"/>
      <c r="G557" s="491" t="s">
        <v>0</v>
      </c>
      <c r="H557" s="440">
        <f t="shared" si="141"/>
        <v>1300000</v>
      </c>
      <c r="I557" s="440">
        <f t="shared" si="142"/>
        <v>1300000</v>
      </c>
      <c r="J557" s="440">
        <v>0</v>
      </c>
      <c r="K557" s="440">
        <v>1300000</v>
      </c>
      <c r="L557" s="440">
        <f t="shared" si="143"/>
        <v>0</v>
      </c>
      <c r="M557" s="440">
        <v>0</v>
      </c>
      <c r="N557" s="440">
        <v>0</v>
      </c>
    </row>
    <row r="558" spans="1:14" s="461" customFormat="1" ht="15" hidden="1" customHeight="1">
      <c r="A558" s="843"/>
      <c r="B558" s="851"/>
      <c r="C558" s="843"/>
      <c r="D558" s="851"/>
      <c r="E558" s="847"/>
      <c r="F558" s="848"/>
      <c r="G558" s="491" t="s">
        <v>1</v>
      </c>
      <c r="H558" s="440">
        <f t="shared" si="141"/>
        <v>0</v>
      </c>
      <c r="I558" s="440">
        <f t="shared" si="142"/>
        <v>0</v>
      </c>
      <c r="J558" s="440">
        <v>0</v>
      </c>
      <c r="K558" s="440">
        <v>0</v>
      </c>
      <c r="L558" s="440">
        <f t="shared" si="143"/>
        <v>0</v>
      </c>
      <c r="M558" s="440">
        <v>0</v>
      </c>
      <c r="N558" s="440">
        <v>0</v>
      </c>
    </row>
    <row r="559" spans="1:14" s="461" customFormat="1" ht="15" hidden="1" customHeight="1">
      <c r="A559" s="843"/>
      <c r="B559" s="851"/>
      <c r="C559" s="843"/>
      <c r="D559" s="851"/>
      <c r="E559" s="849"/>
      <c r="F559" s="850"/>
      <c r="G559" s="491" t="s">
        <v>2</v>
      </c>
      <c r="H559" s="440">
        <f t="shared" si="141"/>
        <v>1300000</v>
      </c>
      <c r="I559" s="440">
        <f t="shared" si="142"/>
        <v>1300000</v>
      </c>
      <c r="J559" s="440">
        <f>J557+J558</f>
        <v>0</v>
      </c>
      <c r="K559" s="440">
        <f>K557+K558</f>
        <v>1300000</v>
      </c>
      <c r="L559" s="440">
        <f t="shared" si="143"/>
        <v>0</v>
      </c>
      <c r="M559" s="440">
        <f>M557+M558</f>
        <v>0</v>
      </c>
      <c r="N559" s="440">
        <f>N557+N558</f>
        <v>0</v>
      </c>
    </row>
    <row r="560" spans="1:14" s="461" customFormat="1" ht="15" hidden="1" customHeight="1">
      <c r="A560" s="843"/>
      <c r="B560" s="844"/>
      <c r="C560" s="843"/>
      <c r="D560" s="844"/>
      <c r="E560" s="845" t="s">
        <v>984</v>
      </c>
      <c r="F560" s="846"/>
      <c r="G560" s="491" t="s">
        <v>0</v>
      </c>
      <c r="H560" s="440">
        <f t="shared" si="141"/>
        <v>850000</v>
      </c>
      <c r="I560" s="440">
        <f t="shared" si="142"/>
        <v>850000</v>
      </c>
      <c r="J560" s="440">
        <v>0</v>
      </c>
      <c r="K560" s="440">
        <v>850000</v>
      </c>
      <c r="L560" s="440">
        <f t="shared" si="143"/>
        <v>0</v>
      </c>
      <c r="M560" s="440">
        <v>0</v>
      </c>
      <c r="N560" s="440">
        <v>0</v>
      </c>
    </row>
    <row r="561" spans="1:14" s="461" customFormat="1" ht="15" hidden="1" customHeight="1">
      <c r="A561" s="843"/>
      <c r="B561" s="851"/>
      <c r="C561" s="843"/>
      <c r="D561" s="851"/>
      <c r="E561" s="847"/>
      <c r="F561" s="848"/>
      <c r="G561" s="491" t="s">
        <v>1</v>
      </c>
      <c r="H561" s="440">
        <f t="shared" si="141"/>
        <v>0</v>
      </c>
      <c r="I561" s="440">
        <f t="shared" si="142"/>
        <v>0</v>
      </c>
      <c r="J561" s="440">
        <v>0</v>
      </c>
      <c r="K561" s="440">
        <v>0</v>
      </c>
      <c r="L561" s="440">
        <f t="shared" si="143"/>
        <v>0</v>
      </c>
      <c r="M561" s="440">
        <v>0</v>
      </c>
      <c r="N561" s="440">
        <v>0</v>
      </c>
    </row>
    <row r="562" spans="1:14" s="461" customFormat="1" ht="15" hidden="1" customHeight="1">
      <c r="A562" s="843"/>
      <c r="B562" s="851"/>
      <c r="C562" s="843"/>
      <c r="D562" s="851"/>
      <c r="E562" s="849"/>
      <c r="F562" s="850"/>
      <c r="G562" s="491" t="s">
        <v>2</v>
      </c>
      <c r="H562" s="440">
        <f t="shared" si="141"/>
        <v>850000</v>
      </c>
      <c r="I562" s="440">
        <f t="shared" si="142"/>
        <v>850000</v>
      </c>
      <c r="J562" s="440">
        <f>J560+J561</f>
        <v>0</v>
      </c>
      <c r="K562" s="440">
        <f>K560+K561</f>
        <v>850000</v>
      </c>
      <c r="L562" s="440">
        <f t="shared" si="143"/>
        <v>0</v>
      </c>
      <c r="M562" s="440">
        <f>M560+M561</f>
        <v>0</v>
      </c>
      <c r="N562" s="440">
        <f>N560+N561</f>
        <v>0</v>
      </c>
    </row>
    <row r="563" spans="1:14" s="461" customFormat="1" ht="15" hidden="1" customHeight="1">
      <c r="A563" s="843"/>
      <c r="B563" s="844"/>
      <c r="C563" s="843"/>
      <c r="D563" s="844"/>
      <c r="E563" s="845" t="s">
        <v>933</v>
      </c>
      <c r="F563" s="846"/>
      <c r="G563" s="491" t="s">
        <v>0</v>
      </c>
      <c r="H563" s="440">
        <f t="shared" si="141"/>
        <v>600000</v>
      </c>
      <c r="I563" s="440">
        <f t="shared" si="142"/>
        <v>600000</v>
      </c>
      <c r="J563" s="440">
        <v>0</v>
      </c>
      <c r="K563" s="440">
        <v>600000</v>
      </c>
      <c r="L563" s="440">
        <f t="shared" si="143"/>
        <v>0</v>
      </c>
      <c r="M563" s="440">
        <v>0</v>
      </c>
      <c r="N563" s="440">
        <v>0</v>
      </c>
    </row>
    <row r="564" spans="1:14" s="461" customFormat="1" ht="15" hidden="1" customHeight="1">
      <c r="A564" s="843"/>
      <c r="B564" s="851"/>
      <c r="C564" s="843"/>
      <c r="D564" s="851"/>
      <c r="E564" s="847"/>
      <c r="F564" s="848"/>
      <c r="G564" s="491" t="s">
        <v>1</v>
      </c>
      <c r="H564" s="440">
        <f t="shared" si="141"/>
        <v>0</v>
      </c>
      <c r="I564" s="440">
        <f t="shared" si="142"/>
        <v>0</v>
      </c>
      <c r="J564" s="440">
        <v>0</v>
      </c>
      <c r="K564" s="440">
        <v>0</v>
      </c>
      <c r="L564" s="440">
        <f t="shared" si="143"/>
        <v>0</v>
      </c>
      <c r="M564" s="440">
        <v>0</v>
      </c>
      <c r="N564" s="440">
        <v>0</v>
      </c>
    </row>
    <row r="565" spans="1:14" s="461" customFormat="1" ht="15" hidden="1" customHeight="1">
      <c r="A565" s="843"/>
      <c r="B565" s="851"/>
      <c r="C565" s="843"/>
      <c r="D565" s="851"/>
      <c r="E565" s="849"/>
      <c r="F565" s="850"/>
      <c r="G565" s="491" t="s">
        <v>2</v>
      </c>
      <c r="H565" s="440">
        <f t="shared" si="141"/>
        <v>600000</v>
      </c>
      <c r="I565" s="440">
        <f t="shared" si="142"/>
        <v>600000</v>
      </c>
      <c r="J565" s="440">
        <f>J563+J564</f>
        <v>0</v>
      </c>
      <c r="K565" s="440">
        <f>K563+K564</f>
        <v>600000</v>
      </c>
      <c r="L565" s="440">
        <f t="shared" si="143"/>
        <v>0</v>
      </c>
      <c r="M565" s="440">
        <f>M563+M564</f>
        <v>0</v>
      </c>
      <c r="N565" s="440">
        <f>N563+N564</f>
        <v>0</v>
      </c>
    </row>
    <row r="566" spans="1:14" s="461" customFormat="1" ht="15" hidden="1" customHeight="1">
      <c r="A566" s="843"/>
      <c r="B566" s="844"/>
      <c r="C566" s="843"/>
      <c r="D566" s="844"/>
      <c r="E566" s="845" t="s">
        <v>985</v>
      </c>
      <c r="F566" s="846"/>
      <c r="G566" s="491" t="s">
        <v>0</v>
      </c>
      <c r="H566" s="440">
        <f t="shared" si="141"/>
        <v>200000</v>
      </c>
      <c r="I566" s="440">
        <f t="shared" si="142"/>
        <v>200000</v>
      </c>
      <c r="J566" s="440">
        <v>0</v>
      </c>
      <c r="K566" s="440">
        <v>200000</v>
      </c>
      <c r="L566" s="440">
        <f t="shared" si="143"/>
        <v>0</v>
      </c>
      <c r="M566" s="440">
        <v>0</v>
      </c>
      <c r="N566" s="440">
        <v>0</v>
      </c>
    </row>
    <row r="567" spans="1:14" s="461" customFormat="1" ht="15" hidden="1" customHeight="1">
      <c r="A567" s="843"/>
      <c r="B567" s="851"/>
      <c r="C567" s="843"/>
      <c r="D567" s="851"/>
      <c r="E567" s="847"/>
      <c r="F567" s="848"/>
      <c r="G567" s="491" t="s">
        <v>1</v>
      </c>
      <c r="H567" s="440">
        <f t="shared" si="141"/>
        <v>0</v>
      </c>
      <c r="I567" s="440">
        <f t="shared" si="142"/>
        <v>0</v>
      </c>
      <c r="J567" s="440">
        <v>0</v>
      </c>
      <c r="K567" s="440">
        <v>0</v>
      </c>
      <c r="L567" s="440">
        <f t="shared" si="143"/>
        <v>0</v>
      </c>
      <c r="M567" s="440">
        <v>0</v>
      </c>
      <c r="N567" s="440">
        <v>0</v>
      </c>
    </row>
    <row r="568" spans="1:14" s="461" customFormat="1" ht="15" hidden="1" customHeight="1">
      <c r="A568" s="843"/>
      <c r="B568" s="851"/>
      <c r="C568" s="843"/>
      <c r="D568" s="851"/>
      <c r="E568" s="849"/>
      <c r="F568" s="850"/>
      <c r="G568" s="491" t="s">
        <v>2</v>
      </c>
      <c r="H568" s="440">
        <f t="shared" si="141"/>
        <v>200000</v>
      </c>
      <c r="I568" s="440">
        <f t="shared" si="142"/>
        <v>200000</v>
      </c>
      <c r="J568" s="440">
        <f>J566+J567</f>
        <v>0</v>
      </c>
      <c r="K568" s="440">
        <f>K566+K567</f>
        <v>200000</v>
      </c>
      <c r="L568" s="440">
        <f t="shared" si="143"/>
        <v>0</v>
      </c>
      <c r="M568" s="440">
        <f>M566+M567</f>
        <v>0</v>
      </c>
      <c r="N568" s="440">
        <f>N566+N567</f>
        <v>0</v>
      </c>
    </row>
    <row r="569" spans="1:14" s="391" customFormat="1" ht="15" hidden="1" customHeight="1">
      <c r="A569" s="873"/>
      <c r="B569" s="874"/>
      <c r="C569" s="873"/>
      <c r="D569" s="874"/>
      <c r="E569" s="845" t="s">
        <v>435</v>
      </c>
      <c r="F569" s="846"/>
      <c r="G569" s="491" t="s">
        <v>0</v>
      </c>
      <c r="H569" s="440">
        <f t="shared" si="141"/>
        <v>480000</v>
      </c>
      <c r="I569" s="440">
        <f t="shared" si="142"/>
        <v>0</v>
      </c>
      <c r="J569" s="440">
        <v>0</v>
      </c>
      <c r="K569" s="440">
        <v>0</v>
      </c>
      <c r="L569" s="440">
        <f t="shared" si="143"/>
        <v>480000</v>
      </c>
      <c r="M569" s="440">
        <v>480000</v>
      </c>
      <c r="N569" s="440">
        <v>0</v>
      </c>
    </row>
    <row r="570" spans="1:14" s="391" customFormat="1" ht="15" hidden="1" customHeight="1">
      <c r="A570" s="873"/>
      <c r="B570" s="851"/>
      <c r="C570" s="873"/>
      <c r="D570" s="851"/>
      <c r="E570" s="847"/>
      <c r="F570" s="848"/>
      <c r="G570" s="491" t="s">
        <v>1</v>
      </c>
      <c r="H570" s="440">
        <f t="shared" si="141"/>
        <v>0</v>
      </c>
      <c r="I570" s="440">
        <f t="shared" si="142"/>
        <v>0</v>
      </c>
      <c r="J570" s="440">
        <v>0</v>
      </c>
      <c r="K570" s="440">
        <v>0</v>
      </c>
      <c r="L570" s="440">
        <f t="shared" si="143"/>
        <v>0</v>
      </c>
      <c r="M570" s="440">
        <v>0</v>
      </c>
      <c r="N570" s="440">
        <v>0</v>
      </c>
    </row>
    <row r="571" spans="1:14" s="391" customFormat="1" ht="15" hidden="1" customHeight="1">
      <c r="A571" s="873"/>
      <c r="B571" s="851"/>
      <c r="C571" s="873"/>
      <c r="D571" s="851"/>
      <c r="E571" s="849"/>
      <c r="F571" s="850"/>
      <c r="G571" s="491" t="s">
        <v>2</v>
      </c>
      <c r="H571" s="440">
        <f t="shared" si="141"/>
        <v>480000</v>
      </c>
      <c r="I571" s="440">
        <f t="shared" si="142"/>
        <v>0</v>
      </c>
      <c r="J571" s="440">
        <f>J569+J570</f>
        <v>0</v>
      </c>
      <c r="K571" s="440">
        <f>K569+K570</f>
        <v>0</v>
      </c>
      <c r="L571" s="440">
        <f t="shared" si="143"/>
        <v>480000</v>
      </c>
      <c r="M571" s="440">
        <f>M569+M570</f>
        <v>480000</v>
      </c>
      <c r="N571" s="440">
        <f>N569+N570</f>
        <v>0</v>
      </c>
    </row>
    <row r="572" spans="1:14" s="391" customFormat="1" ht="15" hidden="1" customHeight="1">
      <c r="A572" s="881" t="s">
        <v>330</v>
      </c>
      <c r="B572" s="882"/>
      <c r="C572" s="881" t="s">
        <v>446</v>
      </c>
      <c r="D572" s="882"/>
      <c r="E572" s="845" t="s">
        <v>986</v>
      </c>
      <c r="F572" s="846"/>
      <c r="G572" s="498" t="s">
        <v>0</v>
      </c>
      <c r="H572" s="483">
        <f t="shared" si="141"/>
        <v>2200000</v>
      </c>
      <c r="I572" s="483">
        <f t="shared" si="142"/>
        <v>0</v>
      </c>
      <c r="J572" s="483">
        <v>0</v>
      </c>
      <c r="K572" s="483">
        <v>0</v>
      </c>
      <c r="L572" s="483">
        <f t="shared" si="143"/>
        <v>2200000</v>
      </c>
      <c r="M572" s="483">
        <v>0</v>
      </c>
      <c r="N572" s="483">
        <v>2200000</v>
      </c>
    </row>
    <row r="573" spans="1:14" s="391" customFormat="1" ht="15" hidden="1" customHeight="1">
      <c r="A573" s="873"/>
      <c r="B573" s="851"/>
      <c r="C573" s="873"/>
      <c r="D573" s="851"/>
      <c r="E573" s="847"/>
      <c r="F573" s="848"/>
      <c r="G573" s="498" t="s">
        <v>1</v>
      </c>
      <c r="H573" s="483">
        <f t="shared" si="141"/>
        <v>0</v>
      </c>
      <c r="I573" s="483">
        <f t="shared" si="142"/>
        <v>0</v>
      </c>
      <c r="J573" s="483">
        <v>0</v>
      </c>
      <c r="K573" s="483">
        <v>0</v>
      </c>
      <c r="L573" s="483">
        <f t="shared" si="143"/>
        <v>0</v>
      </c>
      <c r="M573" s="483">
        <v>0</v>
      </c>
      <c r="N573" s="483">
        <v>0</v>
      </c>
    </row>
    <row r="574" spans="1:14" s="391" customFormat="1" ht="15" hidden="1" customHeight="1">
      <c r="A574" s="873"/>
      <c r="B574" s="851"/>
      <c r="C574" s="873"/>
      <c r="D574" s="851"/>
      <c r="E574" s="849"/>
      <c r="F574" s="850"/>
      <c r="G574" s="498" t="s">
        <v>2</v>
      </c>
      <c r="H574" s="440">
        <f t="shared" si="141"/>
        <v>2200000</v>
      </c>
      <c r="I574" s="440">
        <f t="shared" si="142"/>
        <v>0</v>
      </c>
      <c r="J574" s="440">
        <f>J572+J573</f>
        <v>0</v>
      </c>
      <c r="K574" s="440">
        <f>K572+K573</f>
        <v>0</v>
      </c>
      <c r="L574" s="440">
        <f t="shared" si="143"/>
        <v>2200000</v>
      </c>
      <c r="M574" s="440">
        <f>M572+M573</f>
        <v>0</v>
      </c>
      <c r="N574" s="440">
        <f>N572+N573</f>
        <v>2200000</v>
      </c>
    </row>
    <row r="575" spans="1:14" s="391" customFormat="1" ht="15" hidden="1" customHeight="1">
      <c r="A575" s="873"/>
      <c r="B575" s="874"/>
      <c r="C575" s="873"/>
      <c r="D575" s="874"/>
      <c r="E575" s="845" t="s">
        <v>987</v>
      </c>
      <c r="F575" s="846"/>
      <c r="G575" s="498" t="s">
        <v>0</v>
      </c>
      <c r="H575" s="483">
        <f t="shared" si="141"/>
        <v>1000000</v>
      </c>
      <c r="I575" s="483">
        <f t="shared" si="142"/>
        <v>0</v>
      </c>
      <c r="J575" s="483">
        <v>0</v>
      </c>
      <c r="K575" s="483">
        <v>0</v>
      </c>
      <c r="L575" s="483">
        <f t="shared" si="143"/>
        <v>1000000</v>
      </c>
      <c r="M575" s="483">
        <v>0</v>
      </c>
      <c r="N575" s="483">
        <v>1000000</v>
      </c>
    </row>
    <row r="576" spans="1:14" s="391" customFormat="1" ht="15" hidden="1" customHeight="1">
      <c r="A576" s="873"/>
      <c r="B576" s="851"/>
      <c r="C576" s="873"/>
      <c r="D576" s="851"/>
      <c r="E576" s="847"/>
      <c r="F576" s="848"/>
      <c r="G576" s="498" t="s">
        <v>1</v>
      </c>
      <c r="H576" s="483">
        <f t="shared" si="141"/>
        <v>0</v>
      </c>
      <c r="I576" s="483">
        <f t="shared" si="142"/>
        <v>0</v>
      </c>
      <c r="J576" s="483">
        <v>0</v>
      </c>
      <c r="K576" s="483">
        <v>0</v>
      </c>
      <c r="L576" s="483">
        <f t="shared" si="143"/>
        <v>0</v>
      </c>
      <c r="M576" s="483">
        <v>0</v>
      </c>
      <c r="N576" s="483">
        <v>0</v>
      </c>
    </row>
    <row r="577" spans="1:14" s="391" customFormat="1" ht="15" hidden="1" customHeight="1">
      <c r="A577" s="873"/>
      <c r="B577" s="851"/>
      <c r="C577" s="873"/>
      <c r="D577" s="851"/>
      <c r="E577" s="849"/>
      <c r="F577" s="850"/>
      <c r="G577" s="498" t="s">
        <v>2</v>
      </c>
      <c r="H577" s="440">
        <f t="shared" si="141"/>
        <v>1000000</v>
      </c>
      <c r="I577" s="440">
        <f t="shared" si="142"/>
        <v>0</v>
      </c>
      <c r="J577" s="440">
        <f>J575+J576</f>
        <v>0</v>
      </c>
      <c r="K577" s="440">
        <f>K575+K576</f>
        <v>0</v>
      </c>
      <c r="L577" s="440">
        <f t="shared" si="143"/>
        <v>1000000</v>
      </c>
      <c r="M577" s="440">
        <f>M575+M576</f>
        <v>0</v>
      </c>
      <c r="N577" s="440">
        <f>N575+N576</f>
        <v>1000000</v>
      </c>
    </row>
    <row r="578" spans="1:14" s="391" customFormat="1" ht="15" hidden="1" customHeight="1">
      <c r="A578" s="873"/>
      <c r="B578" s="874"/>
      <c r="C578" s="873"/>
      <c r="D578" s="874"/>
      <c r="E578" s="845" t="s">
        <v>988</v>
      </c>
      <c r="F578" s="846"/>
      <c r="G578" s="498" t="s">
        <v>0</v>
      </c>
      <c r="H578" s="483">
        <f t="shared" si="141"/>
        <v>2500000</v>
      </c>
      <c r="I578" s="483">
        <f t="shared" si="142"/>
        <v>0</v>
      </c>
      <c r="J578" s="483">
        <v>0</v>
      </c>
      <c r="K578" s="483">
        <v>0</v>
      </c>
      <c r="L578" s="483">
        <f t="shared" si="143"/>
        <v>2500000</v>
      </c>
      <c r="M578" s="483">
        <v>0</v>
      </c>
      <c r="N578" s="483">
        <v>2500000</v>
      </c>
    </row>
    <row r="579" spans="1:14" s="391" customFormat="1" ht="15" hidden="1" customHeight="1">
      <c r="A579" s="873"/>
      <c r="B579" s="851"/>
      <c r="C579" s="873"/>
      <c r="D579" s="851"/>
      <c r="E579" s="847"/>
      <c r="F579" s="848"/>
      <c r="G579" s="498" t="s">
        <v>1</v>
      </c>
      <c r="H579" s="483">
        <f t="shared" si="141"/>
        <v>0</v>
      </c>
      <c r="I579" s="483">
        <f t="shared" si="142"/>
        <v>0</v>
      </c>
      <c r="J579" s="483">
        <v>0</v>
      </c>
      <c r="K579" s="483">
        <v>0</v>
      </c>
      <c r="L579" s="483">
        <f t="shared" si="143"/>
        <v>0</v>
      </c>
      <c r="M579" s="483">
        <v>0</v>
      </c>
      <c r="N579" s="483">
        <v>0</v>
      </c>
    </row>
    <row r="580" spans="1:14" s="391" customFormat="1" ht="15" hidden="1" customHeight="1">
      <c r="A580" s="873"/>
      <c r="B580" s="851"/>
      <c r="C580" s="873"/>
      <c r="D580" s="851"/>
      <c r="E580" s="849"/>
      <c r="F580" s="850"/>
      <c r="G580" s="498" t="s">
        <v>2</v>
      </c>
      <c r="H580" s="440">
        <f t="shared" si="141"/>
        <v>2500000</v>
      </c>
      <c r="I580" s="440">
        <f t="shared" si="142"/>
        <v>0</v>
      </c>
      <c r="J580" s="440">
        <f>J578+J579</f>
        <v>0</v>
      </c>
      <c r="K580" s="440">
        <f>K578+K579</f>
        <v>0</v>
      </c>
      <c r="L580" s="440">
        <f t="shared" si="143"/>
        <v>2500000</v>
      </c>
      <c r="M580" s="440">
        <f>M578+M579</f>
        <v>0</v>
      </c>
      <c r="N580" s="440">
        <f>N578+N579</f>
        <v>2500000</v>
      </c>
    </row>
    <row r="581" spans="1:14" s="391" customFormat="1" ht="15" customHeight="1">
      <c r="A581" s="881" t="s">
        <v>330</v>
      </c>
      <c r="B581" s="882"/>
      <c r="C581" s="881" t="s">
        <v>446</v>
      </c>
      <c r="D581" s="882"/>
      <c r="E581" s="845" t="s">
        <v>989</v>
      </c>
      <c r="F581" s="846"/>
      <c r="G581" s="498" t="s">
        <v>0</v>
      </c>
      <c r="H581" s="483">
        <f t="shared" si="141"/>
        <v>850000</v>
      </c>
      <c r="I581" s="483">
        <f t="shared" si="142"/>
        <v>0</v>
      </c>
      <c r="J581" s="483">
        <v>0</v>
      </c>
      <c r="K581" s="483">
        <v>0</v>
      </c>
      <c r="L581" s="483">
        <f t="shared" si="143"/>
        <v>850000</v>
      </c>
      <c r="M581" s="483">
        <v>0</v>
      </c>
      <c r="N581" s="483">
        <v>850000</v>
      </c>
    </row>
    <row r="582" spans="1:14" s="391" customFormat="1" ht="15" customHeight="1">
      <c r="A582" s="873"/>
      <c r="B582" s="851"/>
      <c r="C582" s="873"/>
      <c r="D582" s="851"/>
      <c r="E582" s="847"/>
      <c r="F582" s="848"/>
      <c r="G582" s="498" t="s">
        <v>1</v>
      </c>
      <c r="H582" s="483">
        <f t="shared" si="141"/>
        <v>403000</v>
      </c>
      <c r="I582" s="483">
        <f t="shared" si="142"/>
        <v>0</v>
      </c>
      <c r="J582" s="483">
        <v>0</v>
      </c>
      <c r="K582" s="483">
        <v>0</v>
      </c>
      <c r="L582" s="483">
        <f t="shared" si="143"/>
        <v>403000</v>
      </c>
      <c r="M582" s="483">
        <v>0</v>
      </c>
      <c r="N582" s="483">
        <v>403000</v>
      </c>
    </row>
    <row r="583" spans="1:14" s="391" customFormat="1" ht="15" customHeight="1">
      <c r="A583" s="873"/>
      <c r="B583" s="851"/>
      <c r="C583" s="873"/>
      <c r="D583" s="851"/>
      <c r="E583" s="849"/>
      <c r="F583" s="850"/>
      <c r="G583" s="498" t="s">
        <v>2</v>
      </c>
      <c r="H583" s="440">
        <f t="shared" si="141"/>
        <v>1253000</v>
      </c>
      <c r="I583" s="440">
        <f t="shared" si="142"/>
        <v>0</v>
      </c>
      <c r="J583" s="440">
        <f>J581+J582</f>
        <v>0</v>
      </c>
      <c r="K583" s="440">
        <f>K581+K582</f>
        <v>0</v>
      </c>
      <c r="L583" s="440">
        <f t="shared" si="143"/>
        <v>1253000</v>
      </c>
      <c r="M583" s="440">
        <f>M581+M582</f>
        <v>0</v>
      </c>
      <c r="N583" s="440">
        <f>N581+N582</f>
        <v>1253000</v>
      </c>
    </row>
    <row r="584" spans="1:14" s="391" customFormat="1" ht="15" hidden="1" customHeight="1">
      <c r="A584" s="873"/>
      <c r="B584" s="874"/>
      <c r="C584" s="873"/>
      <c r="D584" s="874"/>
      <c r="E584" s="845" t="s">
        <v>448</v>
      </c>
      <c r="F584" s="846"/>
      <c r="G584" s="498" t="s">
        <v>0</v>
      </c>
      <c r="H584" s="483">
        <f t="shared" si="141"/>
        <v>300000</v>
      </c>
      <c r="I584" s="483">
        <f t="shared" si="142"/>
        <v>0</v>
      </c>
      <c r="J584" s="483">
        <v>0</v>
      </c>
      <c r="K584" s="483">
        <v>0</v>
      </c>
      <c r="L584" s="483">
        <f t="shared" si="143"/>
        <v>300000</v>
      </c>
      <c r="M584" s="483">
        <v>300000</v>
      </c>
      <c r="N584" s="483">
        <v>0</v>
      </c>
    </row>
    <row r="585" spans="1:14" s="391" customFormat="1" ht="15" hidden="1" customHeight="1">
      <c r="A585" s="873"/>
      <c r="B585" s="851"/>
      <c r="C585" s="873"/>
      <c r="D585" s="851"/>
      <c r="E585" s="847"/>
      <c r="F585" s="848"/>
      <c r="G585" s="498" t="s">
        <v>1</v>
      </c>
      <c r="H585" s="483">
        <f t="shared" si="141"/>
        <v>0</v>
      </c>
      <c r="I585" s="483">
        <f t="shared" si="142"/>
        <v>0</v>
      </c>
      <c r="J585" s="483">
        <v>0</v>
      </c>
      <c r="K585" s="483">
        <v>0</v>
      </c>
      <c r="L585" s="483">
        <f t="shared" si="143"/>
        <v>0</v>
      </c>
      <c r="M585" s="483">
        <v>0</v>
      </c>
      <c r="N585" s="483">
        <v>0</v>
      </c>
    </row>
    <row r="586" spans="1:14" s="391" customFormat="1" ht="15" hidden="1" customHeight="1">
      <c r="A586" s="873"/>
      <c r="B586" s="851"/>
      <c r="C586" s="873"/>
      <c r="D586" s="851"/>
      <c r="E586" s="849"/>
      <c r="F586" s="850"/>
      <c r="G586" s="498" t="s">
        <v>2</v>
      </c>
      <c r="H586" s="440">
        <f t="shared" si="141"/>
        <v>300000</v>
      </c>
      <c r="I586" s="440">
        <f t="shared" si="142"/>
        <v>0</v>
      </c>
      <c r="J586" s="440">
        <f>J584+J585</f>
        <v>0</v>
      </c>
      <c r="K586" s="440">
        <f>K584+K585</f>
        <v>0</v>
      </c>
      <c r="L586" s="440">
        <f t="shared" si="143"/>
        <v>300000</v>
      </c>
      <c r="M586" s="440">
        <f>M584+M585</f>
        <v>300000</v>
      </c>
      <c r="N586" s="440">
        <f>N584+N585</f>
        <v>0</v>
      </c>
    </row>
    <row r="587" spans="1:14" s="391" customFormat="1" ht="15" hidden="1" customHeight="1">
      <c r="A587" s="873"/>
      <c r="B587" s="874"/>
      <c r="C587" s="873"/>
      <c r="D587" s="874"/>
      <c r="E587" s="845" t="s">
        <v>990</v>
      </c>
      <c r="F587" s="846"/>
      <c r="G587" s="498" t="s">
        <v>0</v>
      </c>
      <c r="H587" s="483">
        <f t="shared" si="141"/>
        <v>1800000</v>
      </c>
      <c r="I587" s="483">
        <f t="shared" si="142"/>
        <v>0</v>
      </c>
      <c r="J587" s="483">
        <v>0</v>
      </c>
      <c r="K587" s="483">
        <v>0</v>
      </c>
      <c r="L587" s="483">
        <f t="shared" si="143"/>
        <v>1800000</v>
      </c>
      <c r="M587" s="483">
        <v>0</v>
      </c>
      <c r="N587" s="483">
        <v>1800000</v>
      </c>
    </row>
    <row r="588" spans="1:14" s="391" customFormat="1" ht="15" hidden="1" customHeight="1">
      <c r="A588" s="873"/>
      <c r="B588" s="851"/>
      <c r="C588" s="873"/>
      <c r="D588" s="851"/>
      <c r="E588" s="847"/>
      <c r="F588" s="848"/>
      <c r="G588" s="498" t="s">
        <v>1</v>
      </c>
      <c r="H588" s="483">
        <f t="shared" si="141"/>
        <v>0</v>
      </c>
      <c r="I588" s="483">
        <f t="shared" si="142"/>
        <v>0</v>
      </c>
      <c r="J588" s="483">
        <v>0</v>
      </c>
      <c r="K588" s="483">
        <v>0</v>
      </c>
      <c r="L588" s="483">
        <f t="shared" si="143"/>
        <v>0</v>
      </c>
      <c r="M588" s="483">
        <v>0</v>
      </c>
      <c r="N588" s="483">
        <v>0</v>
      </c>
    </row>
    <row r="589" spans="1:14" s="391" customFormat="1" ht="15" hidden="1" customHeight="1">
      <c r="A589" s="873"/>
      <c r="B589" s="851"/>
      <c r="C589" s="873"/>
      <c r="D589" s="851"/>
      <c r="E589" s="849"/>
      <c r="F589" s="850"/>
      <c r="G589" s="498" t="s">
        <v>2</v>
      </c>
      <c r="H589" s="440">
        <f t="shared" si="141"/>
        <v>1800000</v>
      </c>
      <c r="I589" s="440">
        <f t="shared" si="142"/>
        <v>0</v>
      </c>
      <c r="J589" s="440">
        <f>J587+J588</f>
        <v>0</v>
      </c>
      <c r="K589" s="440">
        <f>K587+K588</f>
        <v>0</v>
      </c>
      <c r="L589" s="440">
        <f t="shared" si="143"/>
        <v>1800000</v>
      </c>
      <c r="M589" s="440">
        <f>M587+M588</f>
        <v>0</v>
      </c>
      <c r="N589" s="440">
        <f>N587+N588</f>
        <v>1800000</v>
      </c>
    </row>
    <row r="590" spans="1:14" s="461" customFormat="1" ht="15" hidden="1" customHeight="1">
      <c r="A590" s="843"/>
      <c r="B590" s="844"/>
      <c r="C590" s="843"/>
      <c r="D590" s="844"/>
      <c r="E590" s="845" t="s">
        <v>450</v>
      </c>
      <c r="F590" s="846"/>
      <c r="G590" s="498" t="s">
        <v>0</v>
      </c>
      <c r="H590" s="483">
        <f t="shared" si="141"/>
        <v>4500000</v>
      </c>
      <c r="I590" s="483">
        <f t="shared" si="142"/>
        <v>4500000</v>
      </c>
      <c r="J590" s="483">
        <v>4500000</v>
      </c>
      <c r="K590" s="483">
        <v>0</v>
      </c>
      <c r="L590" s="483">
        <f t="shared" si="143"/>
        <v>0</v>
      </c>
      <c r="M590" s="483">
        <v>0</v>
      </c>
      <c r="N590" s="483">
        <v>0</v>
      </c>
    </row>
    <row r="591" spans="1:14" s="461" customFormat="1" ht="15" hidden="1" customHeight="1">
      <c r="A591" s="843"/>
      <c r="B591" s="851"/>
      <c r="C591" s="843"/>
      <c r="D591" s="851"/>
      <c r="E591" s="847"/>
      <c r="F591" s="848"/>
      <c r="G591" s="498" t="s">
        <v>1</v>
      </c>
      <c r="H591" s="483">
        <f t="shared" si="141"/>
        <v>0</v>
      </c>
      <c r="I591" s="483">
        <f t="shared" si="142"/>
        <v>0</v>
      </c>
      <c r="J591" s="483">
        <v>0</v>
      </c>
      <c r="K591" s="483">
        <v>0</v>
      </c>
      <c r="L591" s="483">
        <f t="shared" si="143"/>
        <v>0</v>
      </c>
      <c r="M591" s="483">
        <v>0</v>
      </c>
      <c r="N591" s="483">
        <v>0</v>
      </c>
    </row>
    <row r="592" spans="1:14" s="461" customFormat="1" ht="15" hidden="1" customHeight="1">
      <c r="A592" s="843"/>
      <c r="B592" s="851"/>
      <c r="C592" s="843"/>
      <c r="D592" s="851"/>
      <c r="E592" s="849"/>
      <c r="F592" s="850"/>
      <c r="G592" s="498" t="s">
        <v>2</v>
      </c>
      <c r="H592" s="440">
        <f t="shared" si="141"/>
        <v>4500000</v>
      </c>
      <c r="I592" s="440">
        <f t="shared" si="142"/>
        <v>4500000</v>
      </c>
      <c r="J592" s="440">
        <f>J590+J591</f>
        <v>4500000</v>
      </c>
      <c r="K592" s="440">
        <f>K590+K591</f>
        <v>0</v>
      </c>
      <c r="L592" s="440">
        <f t="shared" si="143"/>
        <v>0</v>
      </c>
      <c r="M592" s="440">
        <f>M590+M591</f>
        <v>0</v>
      </c>
      <c r="N592" s="440">
        <f>N590+N591</f>
        <v>0</v>
      </c>
    </row>
    <row r="593" spans="1:14" s="391" customFormat="1" ht="15" hidden="1" customHeight="1">
      <c r="A593" s="873"/>
      <c r="B593" s="874"/>
      <c r="C593" s="873"/>
      <c r="D593" s="874"/>
      <c r="E593" s="845" t="s">
        <v>449</v>
      </c>
      <c r="F593" s="846"/>
      <c r="G593" s="498" t="s">
        <v>0</v>
      </c>
      <c r="H593" s="483">
        <f t="shared" si="141"/>
        <v>1000000</v>
      </c>
      <c r="I593" s="483">
        <f t="shared" si="142"/>
        <v>1000000</v>
      </c>
      <c r="J593" s="483">
        <v>1000000</v>
      </c>
      <c r="K593" s="483">
        <v>0</v>
      </c>
      <c r="L593" s="483">
        <f t="shared" si="143"/>
        <v>0</v>
      </c>
      <c r="M593" s="483">
        <v>0</v>
      </c>
      <c r="N593" s="483">
        <v>0</v>
      </c>
    </row>
    <row r="594" spans="1:14" s="391" customFormat="1" ht="15" hidden="1" customHeight="1">
      <c r="A594" s="873"/>
      <c r="B594" s="851"/>
      <c r="C594" s="873"/>
      <c r="D594" s="851"/>
      <c r="E594" s="847"/>
      <c r="F594" s="848"/>
      <c r="G594" s="498" t="s">
        <v>1</v>
      </c>
      <c r="H594" s="483">
        <f t="shared" si="141"/>
        <v>0</v>
      </c>
      <c r="I594" s="483">
        <f t="shared" si="142"/>
        <v>0</v>
      </c>
      <c r="J594" s="483">
        <v>0</v>
      </c>
      <c r="K594" s="483">
        <v>0</v>
      </c>
      <c r="L594" s="483">
        <f t="shared" si="143"/>
        <v>0</v>
      </c>
      <c r="M594" s="483">
        <v>0</v>
      </c>
      <c r="N594" s="483">
        <v>0</v>
      </c>
    </row>
    <row r="595" spans="1:14" s="391" customFormat="1" ht="15" hidden="1" customHeight="1">
      <c r="A595" s="873"/>
      <c r="B595" s="851"/>
      <c r="C595" s="873"/>
      <c r="D595" s="851"/>
      <c r="E595" s="849"/>
      <c r="F595" s="850"/>
      <c r="G595" s="498" t="s">
        <v>2</v>
      </c>
      <c r="H595" s="440">
        <f t="shared" si="141"/>
        <v>1000000</v>
      </c>
      <c r="I595" s="440">
        <f t="shared" si="142"/>
        <v>1000000</v>
      </c>
      <c r="J595" s="440">
        <f>J593+J594</f>
        <v>1000000</v>
      </c>
      <c r="K595" s="440">
        <f>K593+K594</f>
        <v>0</v>
      </c>
      <c r="L595" s="440">
        <f t="shared" si="143"/>
        <v>0</v>
      </c>
      <c r="M595" s="440">
        <f>M593+M594</f>
        <v>0</v>
      </c>
      <c r="N595" s="440">
        <f>N593+N594</f>
        <v>0</v>
      </c>
    </row>
    <row r="596" spans="1:14" s="461" customFormat="1" ht="15" hidden="1" customHeight="1">
      <c r="A596" s="843"/>
      <c r="B596" s="844"/>
      <c r="C596" s="843"/>
      <c r="D596" s="844"/>
      <c r="E596" s="845" t="s">
        <v>991</v>
      </c>
      <c r="F596" s="846"/>
      <c r="G596" s="498" t="s">
        <v>0</v>
      </c>
      <c r="H596" s="483">
        <f t="shared" si="141"/>
        <v>4700000</v>
      </c>
      <c r="I596" s="483">
        <f t="shared" si="142"/>
        <v>4700000</v>
      </c>
      <c r="J596" s="483">
        <v>4700000</v>
      </c>
      <c r="K596" s="483">
        <v>0</v>
      </c>
      <c r="L596" s="483">
        <f t="shared" si="143"/>
        <v>0</v>
      </c>
      <c r="M596" s="483">
        <v>0</v>
      </c>
      <c r="N596" s="483">
        <v>0</v>
      </c>
    </row>
    <row r="597" spans="1:14" s="461" customFormat="1" ht="15" hidden="1" customHeight="1">
      <c r="A597" s="843"/>
      <c r="B597" s="851"/>
      <c r="C597" s="843"/>
      <c r="D597" s="851"/>
      <c r="E597" s="847"/>
      <c r="F597" s="848"/>
      <c r="G597" s="498" t="s">
        <v>1</v>
      </c>
      <c r="H597" s="483">
        <f t="shared" si="141"/>
        <v>0</v>
      </c>
      <c r="I597" s="483">
        <f t="shared" si="142"/>
        <v>0</v>
      </c>
      <c r="J597" s="483">
        <v>0</v>
      </c>
      <c r="K597" s="483">
        <v>0</v>
      </c>
      <c r="L597" s="483">
        <f t="shared" si="143"/>
        <v>0</v>
      </c>
      <c r="M597" s="483">
        <v>0</v>
      </c>
      <c r="N597" s="483">
        <v>0</v>
      </c>
    </row>
    <row r="598" spans="1:14" s="461" customFormat="1" ht="15" hidden="1" customHeight="1">
      <c r="A598" s="884"/>
      <c r="B598" s="885"/>
      <c r="C598" s="884"/>
      <c r="D598" s="885"/>
      <c r="E598" s="849"/>
      <c r="F598" s="850"/>
      <c r="G598" s="498" t="s">
        <v>2</v>
      </c>
      <c r="H598" s="440">
        <f t="shared" si="141"/>
        <v>4700000</v>
      </c>
      <c r="I598" s="440">
        <f t="shared" si="142"/>
        <v>4700000</v>
      </c>
      <c r="J598" s="440">
        <f>J596+J597</f>
        <v>4700000</v>
      </c>
      <c r="K598" s="440">
        <f>K596+K597</f>
        <v>0</v>
      </c>
      <c r="L598" s="440">
        <f t="shared" si="143"/>
        <v>0</v>
      </c>
      <c r="M598" s="440">
        <f>M596+M597</f>
        <v>0</v>
      </c>
      <c r="N598" s="440">
        <f>N596+N597</f>
        <v>0</v>
      </c>
    </row>
    <row r="599" spans="1:14" s="460" customFormat="1" ht="5.0999999999999996" customHeight="1">
      <c r="A599" s="479"/>
      <c r="B599" s="480"/>
      <c r="C599" s="480"/>
      <c r="D599" s="480"/>
      <c r="E599" s="480"/>
      <c r="F599" s="480"/>
      <c r="G599" s="501"/>
      <c r="H599" s="502"/>
      <c r="I599" s="503"/>
      <c r="J599" s="503"/>
      <c r="K599" s="503"/>
      <c r="L599" s="503"/>
      <c r="M599" s="503"/>
      <c r="N599" s="504"/>
    </row>
    <row r="600" spans="1:14" s="420" customFormat="1" ht="15" customHeight="1">
      <c r="A600" s="828" t="s">
        <v>143</v>
      </c>
      <c r="B600" s="829"/>
      <c r="C600" s="829"/>
      <c r="D600" s="829"/>
      <c r="E600" s="829"/>
      <c r="F600" s="830"/>
      <c r="G600" s="505" t="s">
        <v>0</v>
      </c>
      <c r="H600" s="418">
        <f t="shared" ref="H600:N602" si="144">H11</f>
        <v>697179454</v>
      </c>
      <c r="I600" s="418">
        <f t="shared" si="144"/>
        <v>382344287</v>
      </c>
      <c r="J600" s="418">
        <f t="shared" si="144"/>
        <v>197654553</v>
      </c>
      <c r="K600" s="418">
        <f t="shared" si="144"/>
        <v>184689734</v>
      </c>
      <c r="L600" s="418">
        <f t="shared" si="144"/>
        <v>314835167</v>
      </c>
      <c r="M600" s="418">
        <f t="shared" si="144"/>
        <v>1262202</v>
      </c>
      <c r="N600" s="418">
        <f t="shared" si="144"/>
        <v>313572965</v>
      </c>
    </row>
    <row r="601" spans="1:14" s="420" customFormat="1" ht="15" customHeight="1">
      <c r="A601" s="831"/>
      <c r="B601" s="832"/>
      <c r="C601" s="832"/>
      <c r="D601" s="832"/>
      <c r="E601" s="832"/>
      <c r="F601" s="833"/>
      <c r="G601" s="505" t="s">
        <v>1</v>
      </c>
      <c r="H601" s="418">
        <f t="shared" si="144"/>
        <v>6822486</v>
      </c>
      <c r="I601" s="418">
        <f t="shared" si="144"/>
        <v>4679892</v>
      </c>
      <c r="J601" s="418">
        <f t="shared" si="144"/>
        <v>4346792</v>
      </c>
      <c r="K601" s="418">
        <f t="shared" si="144"/>
        <v>333100</v>
      </c>
      <c r="L601" s="418">
        <f t="shared" si="144"/>
        <v>2142594</v>
      </c>
      <c r="M601" s="418">
        <f t="shared" si="144"/>
        <v>0</v>
      </c>
      <c r="N601" s="418">
        <f t="shared" si="144"/>
        <v>2142594</v>
      </c>
    </row>
    <row r="602" spans="1:14" s="420" customFormat="1" ht="15" customHeight="1">
      <c r="A602" s="834"/>
      <c r="B602" s="835"/>
      <c r="C602" s="835"/>
      <c r="D602" s="835"/>
      <c r="E602" s="835"/>
      <c r="F602" s="836"/>
      <c r="G602" s="505" t="s">
        <v>2</v>
      </c>
      <c r="H602" s="418">
        <f t="shared" si="144"/>
        <v>704001940</v>
      </c>
      <c r="I602" s="418">
        <f t="shared" si="144"/>
        <v>387024179</v>
      </c>
      <c r="J602" s="418">
        <f t="shared" si="144"/>
        <v>202001345</v>
      </c>
      <c r="K602" s="418">
        <f t="shared" si="144"/>
        <v>185022834</v>
      </c>
      <c r="L602" s="418">
        <f t="shared" si="144"/>
        <v>316977761</v>
      </c>
      <c r="M602" s="418">
        <f t="shared" si="144"/>
        <v>1262202</v>
      </c>
      <c r="N602" s="418">
        <f t="shared" si="144"/>
        <v>315715559</v>
      </c>
    </row>
    <row r="603" spans="1:14" s="391" customFormat="1" ht="2.25" customHeight="1">
      <c r="A603" s="398"/>
      <c r="B603" s="398"/>
      <c r="C603" s="398"/>
      <c r="D603" s="398"/>
      <c r="E603" s="399"/>
      <c r="F603" s="397"/>
      <c r="G603" s="399"/>
      <c r="H603" s="506"/>
      <c r="I603" s="507"/>
      <c r="J603" s="507"/>
      <c r="K603" s="507"/>
      <c r="L603" s="507"/>
      <c r="M603" s="507"/>
      <c r="N603" s="507"/>
    </row>
    <row r="604" spans="1:14" ht="13.5" customHeight="1">
      <c r="A604" s="508" t="s">
        <v>992</v>
      </c>
      <c r="B604" s="509"/>
      <c r="C604" s="510"/>
      <c r="D604" s="509"/>
      <c r="E604" s="510"/>
      <c r="H604" s="510"/>
      <c r="I604" s="513"/>
      <c r="J604" s="513"/>
      <c r="K604" s="513"/>
      <c r="L604" s="513"/>
      <c r="M604" s="513"/>
      <c r="N604" s="513"/>
    </row>
    <row r="605" spans="1:14" ht="13.5" customHeight="1">
      <c r="A605" s="515" t="s">
        <v>993</v>
      </c>
      <c r="B605" s="516"/>
      <c r="C605" s="400"/>
      <c r="D605" s="516"/>
      <c r="E605" s="400"/>
      <c r="H605" s="510"/>
      <c r="I605" s="513"/>
      <c r="J605" s="513"/>
      <c r="K605" s="513"/>
      <c r="L605" s="513"/>
      <c r="M605" s="513"/>
      <c r="N605" s="513"/>
    </row>
    <row r="606" spans="1:14" ht="11.1" customHeight="1">
      <c r="A606" s="517" t="s">
        <v>994</v>
      </c>
      <c r="B606" s="517" t="s">
        <v>995</v>
      </c>
      <c r="C606" s="518" t="s">
        <v>996</v>
      </c>
      <c r="H606" s="510"/>
      <c r="I606" s="513"/>
      <c r="J606" s="513"/>
      <c r="K606" s="513"/>
      <c r="L606" s="513"/>
      <c r="M606" s="513"/>
      <c r="N606" s="513"/>
    </row>
    <row r="607" spans="1:14" ht="11.1" customHeight="1">
      <c r="A607" s="517" t="s">
        <v>1</v>
      </c>
      <c r="B607" s="517" t="s">
        <v>995</v>
      </c>
      <c r="C607" s="518" t="s">
        <v>997</v>
      </c>
      <c r="H607" s="510"/>
      <c r="I607" s="513"/>
      <c r="J607" s="513"/>
      <c r="K607" s="513"/>
      <c r="L607" s="513"/>
      <c r="M607" s="513"/>
      <c r="N607" s="513"/>
    </row>
    <row r="608" spans="1:14" s="517" customFormat="1" ht="11.1" customHeight="1">
      <c r="A608" s="517" t="s">
        <v>2</v>
      </c>
      <c r="B608" s="517" t="s">
        <v>995</v>
      </c>
      <c r="C608" s="518" t="s">
        <v>998</v>
      </c>
      <c r="E608" s="512"/>
      <c r="F608" s="511"/>
      <c r="G608" s="512"/>
      <c r="H608" s="510"/>
      <c r="I608" s="513"/>
      <c r="J608" s="513"/>
      <c r="K608" s="513"/>
      <c r="L608" s="513"/>
      <c r="M608" s="513"/>
      <c r="N608" s="513"/>
    </row>
  </sheetData>
  <sheetProtection algorithmName="SHA-512" hashValue="weROgFb5V7yTtPhXb6wldCpimytP0gz08fCrmUNbg/xFheOD9RPkDSCdLavdJ/H72kDSRXOiftoxI6l0zsV+0A==" saltValue="SZ2hZrY186pUgFPo+i9BFA==" spinCount="100000" sheet="1" objects="1" scenarios="1"/>
  <mergeCells count="1310">
    <mergeCell ref="A600:F602"/>
    <mergeCell ref="A596:B596"/>
    <mergeCell ref="C596:D596"/>
    <mergeCell ref="E596:F598"/>
    <mergeCell ref="A597:B597"/>
    <mergeCell ref="C597:D597"/>
    <mergeCell ref="A598:B598"/>
    <mergeCell ref="C598:D598"/>
    <mergeCell ref="A593:B593"/>
    <mergeCell ref="C593:D593"/>
    <mergeCell ref="E593:F595"/>
    <mergeCell ref="A594:B594"/>
    <mergeCell ref="C594:D594"/>
    <mergeCell ref="A595:B595"/>
    <mergeCell ref="C595:D595"/>
    <mergeCell ref="A590:B590"/>
    <mergeCell ref="C590:D590"/>
    <mergeCell ref="E590:F592"/>
    <mergeCell ref="A591:B591"/>
    <mergeCell ref="C591:D591"/>
    <mergeCell ref="A592:B592"/>
    <mergeCell ref="C592:D592"/>
    <mergeCell ref="A587:B587"/>
    <mergeCell ref="C587:D587"/>
    <mergeCell ref="E587:F589"/>
    <mergeCell ref="A588:B588"/>
    <mergeCell ref="C588:D588"/>
    <mergeCell ref="A589:B589"/>
    <mergeCell ref="C589:D589"/>
    <mergeCell ref="A584:B584"/>
    <mergeCell ref="C584:D584"/>
    <mergeCell ref="E584:F586"/>
    <mergeCell ref="A585:B585"/>
    <mergeCell ref="C585:D585"/>
    <mergeCell ref="A586:B586"/>
    <mergeCell ref="C586:D586"/>
    <mergeCell ref="A581:B581"/>
    <mergeCell ref="C581:D581"/>
    <mergeCell ref="E581:F583"/>
    <mergeCell ref="A582:B582"/>
    <mergeCell ref="C582:D582"/>
    <mergeCell ref="A583:B583"/>
    <mergeCell ref="C583:D583"/>
    <mergeCell ref="A578:B578"/>
    <mergeCell ref="C578:D578"/>
    <mergeCell ref="E578:F580"/>
    <mergeCell ref="A579:B579"/>
    <mergeCell ref="C579:D579"/>
    <mergeCell ref="A580:B580"/>
    <mergeCell ref="C580:D580"/>
    <mergeCell ref="A575:B575"/>
    <mergeCell ref="C575:D575"/>
    <mergeCell ref="E575:F577"/>
    <mergeCell ref="A576:B576"/>
    <mergeCell ref="C576:D576"/>
    <mergeCell ref="A577:B577"/>
    <mergeCell ref="C577:D577"/>
    <mergeCell ref="A572:B572"/>
    <mergeCell ref="C572:D572"/>
    <mergeCell ref="E572:F574"/>
    <mergeCell ref="A573:B573"/>
    <mergeCell ref="C573:D573"/>
    <mergeCell ref="A574:B574"/>
    <mergeCell ref="C574:D574"/>
    <mergeCell ref="A569:B569"/>
    <mergeCell ref="C569:D569"/>
    <mergeCell ref="E569:F571"/>
    <mergeCell ref="A570:B570"/>
    <mergeCell ref="C570:D570"/>
    <mergeCell ref="A571:B571"/>
    <mergeCell ref="C571:D571"/>
    <mergeCell ref="A566:B566"/>
    <mergeCell ref="C566:D566"/>
    <mergeCell ref="E566:F568"/>
    <mergeCell ref="A567:B567"/>
    <mergeCell ref="C567:D567"/>
    <mergeCell ref="A568:B568"/>
    <mergeCell ref="C568:D568"/>
    <mergeCell ref="A563:B563"/>
    <mergeCell ref="C563:D563"/>
    <mergeCell ref="E563:F565"/>
    <mergeCell ref="A564:B564"/>
    <mergeCell ref="C564:D564"/>
    <mergeCell ref="A565:B565"/>
    <mergeCell ref="C565:D565"/>
    <mergeCell ref="A560:B560"/>
    <mergeCell ref="C560:D560"/>
    <mergeCell ref="E560:F562"/>
    <mergeCell ref="A561:B561"/>
    <mergeCell ref="C561:D561"/>
    <mergeCell ref="A562:B562"/>
    <mergeCell ref="C562:D562"/>
    <mergeCell ref="A557:B557"/>
    <mergeCell ref="C557:D557"/>
    <mergeCell ref="E557:F559"/>
    <mergeCell ref="A558:B558"/>
    <mergeCell ref="C558:D558"/>
    <mergeCell ref="A559:B559"/>
    <mergeCell ref="C559:D559"/>
    <mergeCell ref="A554:B554"/>
    <mergeCell ref="C554:D554"/>
    <mergeCell ref="E554:F556"/>
    <mergeCell ref="A555:B555"/>
    <mergeCell ref="C555:D555"/>
    <mergeCell ref="A556:B556"/>
    <mergeCell ref="C556:D556"/>
    <mergeCell ref="A551:B551"/>
    <mergeCell ref="C551:D551"/>
    <mergeCell ref="E551:F553"/>
    <mergeCell ref="A552:B552"/>
    <mergeCell ref="C552:D552"/>
    <mergeCell ref="A553:B553"/>
    <mergeCell ref="C553:D553"/>
    <mergeCell ref="A548:B548"/>
    <mergeCell ref="C548:D548"/>
    <mergeCell ref="E548:F550"/>
    <mergeCell ref="A549:B549"/>
    <mergeCell ref="C549:D549"/>
    <mergeCell ref="A550:B550"/>
    <mergeCell ref="C550:D550"/>
    <mergeCell ref="A545:B545"/>
    <mergeCell ref="C545:D545"/>
    <mergeCell ref="E545:F547"/>
    <mergeCell ref="A546:B546"/>
    <mergeCell ref="C546:D546"/>
    <mergeCell ref="A547:B547"/>
    <mergeCell ref="C547:D547"/>
    <mergeCell ref="A542:B542"/>
    <mergeCell ref="C542:D542"/>
    <mergeCell ref="E542:F544"/>
    <mergeCell ref="A543:B543"/>
    <mergeCell ref="C543:D543"/>
    <mergeCell ref="A544:B544"/>
    <mergeCell ref="C544:D544"/>
    <mergeCell ref="A539:B539"/>
    <mergeCell ref="C539:D539"/>
    <mergeCell ref="E539:F541"/>
    <mergeCell ref="A540:B540"/>
    <mergeCell ref="C540:D540"/>
    <mergeCell ref="A541:B541"/>
    <mergeCell ref="C541:D541"/>
    <mergeCell ref="A536:B536"/>
    <mergeCell ref="C536:D536"/>
    <mergeCell ref="E536:F538"/>
    <mergeCell ref="A537:B537"/>
    <mergeCell ref="C537:D537"/>
    <mergeCell ref="A538:B538"/>
    <mergeCell ref="C538:D538"/>
    <mergeCell ref="A533:B533"/>
    <mergeCell ref="C533:D533"/>
    <mergeCell ref="E533:F535"/>
    <mergeCell ref="A534:B534"/>
    <mergeCell ref="C534:D534"/>
    <mergeCell ref="A535:B535"/>
    <mergeCell ref="C535:D535"/>
    <mergeCell ref="A530:B530"/>
    <mergeCell ref="C530:D530"/>
    <mergeCell ref="E530:F532"/>
    <mergeCell ref="A531:B531"/>
    <mergeCell ref="C531:D531"/>
    <mergeCell ref="A532:B532"/>
    <mergeCell ref="C532:D532"/>
    <mergeCell ref="A527:B527"/>
    <mergeCell ref="C527:D527"/>
    <mergeCell ref="E527:F529"/>
    <mergeCell ref="A528:B528"/>
    <mergeCell ref="C528:D528"/>
    <mergeCell ref="A529:B529"/>
    <mergeCell ref="C529:D529"/>
    <mergeCell ref="A524:B524"/>
    <mergeCell ref="C524:D524"/>
    <mergeCell ref="E524:F526"/>
    <mergeCell ref="A525:B525"/>
    <mergeCell ref="C525:D525"/>
    <mergeCell ref="A526:B526"/>
    <mergeCell ref="C526:D526"/>
    <mergeCell ref="A521:B521"/>
    <mergeCell ref="C521:D521"/>
    <mergeCell ref="E521:F523"/>
    <mergeCell ref="A522:B522"/>
    <mergeCell ref="C522:D522"/>
    <mergeCell ref="A523:B523"/>
    <mergeCell ref="C523:D523"/>
    <mergeCell ref="A518:B518"/>
    <mergeCell ref="C518:D518"/>
    <mergeCell ref="E518:F520"/>
    <mergeCell ref="A519:B519"/>
    <mergeCell ref="C519:D519"/>
    <mergeCell ref="A520:B520"/>
    <mergeCell ref="C520:D520"/>
    <mergeCell ref="A515:B515"/>
    <mergeCell ref="C515:D515"/>
    <mergeCell ref="E515:F517"/>
    <mergeCell ref="A516:B516"/>
    <mergeCell ref="C516:D516"/>
    <mergeCell ref="A517:B517"/>
    <mergeCell ref="C517:D517"/>
    <mergeCell ref="A512:B512"/>
    <mergeCell ref="C512:D512"/>
    <mergeCell ref="E512:F514"/>
    <mergeCell ref="A513:B513"/>
    <mergeCell ref="C513:D513"/>
    <mergeCell ref="A514:B514"/>
    <mergeCell ref="C514:D514"/>
    <mergeCell ref="A509:B509"/>
    <mergeCell ref="C509:D509"/>
    <mergeCell ref="E509:F511"/>
    <mergeCell ref="A510:B510"/>
    <mergeCell ref="C510:D510"/>
    <mergeCell ref="A511:B511"/>
    <mergeCell ref="C511:D511"/>
    <mergeCell ref="A506:B506"/>
    <mergeCell ref="C506:D506"/>
    <mergeCell ref="E506:F508"/>
    <mergeCell ref="A507:B507"/>
    <mergeCell ref="C507:D507"/>
    <mergeCell ref="A508:B508"/>
    <mergeCell ref="C508:D508"/>
    <mergeCell ref="A503:B503"/>
    <mergeCell ref="C503:D503"/>
    <mergeCell ref="E503:F505"/>
    <mergeCell ref="A504:B504"/>
    <mergeCell ref="C504:D504"/>
    <mergeCell ref="A505:B505"/>
    <mergeCell ref="C505:D505"/>
    <mergeCell ref="A500:B500"/>
    <mergeCell ref="C500:D500"/>
    <mergeCell ref="E500:F502"/>
    <mergeCell ref="A501:B501"/>
    <mergeCell ref="C501:D501"/>
    <mergeCell ref="A502:B502"/>
    <mergeCell ref="C502:D502"/>
    <mergeCell ref="A497:B497"/>
    <mergeCell ref="C497:D497"/>
    <mergeCell ref="E497:F499"/>
    <mergeCell ref="A498:B498"/>
    <mergeCell ref="C498:D498"/>
    <mergeCell ref="A499:B499"/>
    <mergeCell ref="C499:D499"/>
    <mergeCell ref="A494:B494"/>
    <mergeCell ref="C494:D494"/>
    <mergeCell ref="E494:F496"/>
    <mergeCell ref="A495:B495"/>
    <mergeCell ref="C495:D495"/>
    <mergeCell ref="A496:B496"/>
    <mergeCell ref="C496:D496"/>
    <mergeCell ref="A491:B491"/>
    <mergeCell ref="C491:D491"/>
    <mergeCell ref="E491:F493"/>
    <mergeCell ref="A492:B492"/>
    <mergeCell ref="C492:D492"/>
    <mergeCell ref="A493:B493"/>
    <mergeCell ref="C493:D493"/>
    <mergeCell ref="A488:B488"/>
    <mergeCell ref="C488:D488"/>
    <mergeCell ref="E488:F490"/>
    <mergeCell ref="A489:B489"/>
    <mergeCell ref="C489:D489"/>
    <mergeCell ref="A490:B490"/>
    <mergeCell ref="C490:D490"/>
    <mergeCell ref="A485:B485"/>
    <mergeCell ref="C485:D485"/>
    <mergeCell ref="E485:F487"/>
    <mergeCell ref="A486:B486"/>
    <mergeCell ref="C486:D486"/>
    <mergeCell ref="A487:B487"/>
    <mergeCell ref="C487:D487"/>
    <mergeCell ref="A482:B482"/>
    <mergeCell ref="C482:D482"/>
    <mergeCell ref="E482:F484"/>
    <mergeCell ref="A483:B483"/>
    <mergeCell ref="C483:D483"/>
    <mergeCell ref="A484:B484"/>
    <mergeCell ref="C484:D484"/>
    <mergeCell ref="A479:B479"/>
    <mergeCell ref="C479:D479"/>
    <mergeCell ref="E479:F481"/>
    <mergeCell ref="A480:B480"/>
    <mergeCell ref="C480:D480"/>
    <mergeCell ref="A481:B481"/>
    <mergeCell ref="C481:D481"/>
    <mergeCell ref="A476:B476"/>
    <mergeCell ref="C476:D476"/>
    <mergeCell ref="E476:F478"/>
    <mergeCell ref="A477:B477"/>
    <mergeCell ref="C477:D477"/>
    <mergeCell ref="A478:B478"/>
    <mergeCell ref="C478:D478"/>
    <mergeCell ref="A473:B473"/>
    <mergeCell ref="C473:D473"/>
    <mergeCell ref="E473:F475"/>
    <mergeCell ref="A474:B474"/>
    <mergeCell ref="C474:D474"/>
    <mergeCell ref="A475:B475"/>
    <mergeCell ref="C475:D475"/>
    <mergeCell ref="A470:B470"/>
    <mergeCell ref="C470:D470"/>
    <mergeCell ref="E470:F472"/>
    <mergeCell ref="A471:B471"/>
    <mergeCell ref="C471:D471"/>
    <mergeCell ref="A472:B472"/>
    <mergeCell ref="C472:D472"/>
    <mergeCell ref="A467:B467"/>
    <mergeCell ref="C467:D467"/>
    <mergeCell ref="E467:F469"/>
    <mergeCell ref="A468:B468"/>
    <mergeCell ref="C468:D468"/>
    <mergeCell ref="A469:B469"/>
    <mergeCell ref="C469:D469"/>
    <mergeCell ref="A464:B464"/>
    <mergeCell ref="C464:D464"/>
    <mergeCell ref="E464:F466"/>
    <mergeCell ref="A465:B465"/>
    <mergeCell ref="C465:D465"/>
    <mergeCell ref="A466:B466"/>
    <mergeCell ref="C466:D466"/>
    <mergeCell ref="A461:B461"/>
    <mergeCell ref="C461:D461"/>
    <mergeCell ref="E461:F463"/>
    <mergeCell ref="A462:B462"/>
    <mergeCell ref="C462:D462"/>
    <mergeCell ref="A463:B463"/>
    <mergeCell ref="C463:D463"/>
    <mergeCell ref="A458:B458"/>
    <mergeCell ref="C458:D458"/>
    <mergeCell ref="E458:F460"/>
    <mergeCell ref="A459:B459"/>
    <mergeCell ref="C459:D459"/>
    <mergeCell ref="A460:B460"/>
    <mergeCell ref="C460:D460"/>
    <mergeCell ref="A455:B455"/>
    <mergeCell ref="C455:D455"/>
    <mergeCell ref="E455:F457"/>
    <mergeCell ref="A456:B456"/>
    <mergeCell ref="C456:D456"/>
    <mergeCell ref="A457:B457"/>
    <mergeCell ref="C457:D457"/>
    <mergeCell ref="A452:B452"/>
    <mergeCell ref="C452:D452"/>
    <mergeCell ref="E452:F454"/>
    <mergeCell ref="A453:B453"/>
    <mergeCell ref="C453:D453"/>
    <mergeCell ref="A454:B454"/>
    <mergeCell ref="C454:D454"/>
    <mergeCell ref="A449:B449"/>
    <mergeCell ref="C449:D449"/>
    <mergeCell ref="E449:F451"/>
    <mergeCell ref="A450:B450"/>
    <mergeCell ref="C450:D450"/>
    <mergeCell ref="A451:B451"/>
    <mergeCell ref="C451:D451"/>
    <mergeCell ref="A446:B446"/>
    <mergeCell ref="C446:D446"/>
    <mergeCell ref="E446:F448"/>
    <mergeCell ref="A447:B447"/>
    <mergeCell ref="C447:D447"/>
    <mergeCell ref="A448:B448"/>
    <mergeCell ref="C448:D448"/>
    <mergeCell ref="A443:B443"/>
    <mergeCell ref="C443:D443"/>
    <mergeCell ref="E443:F445"/>
    <mergeCell ref="A444:B444"/>
    <mergeCell ref="C444:D444"/>
    <mergeCell ref="A445:B445"/>
    <mergeCell ref="C445:D445"/>
    <mergeCell ref="A440:B440"/>
    <mergeCell ref="C440:D440"/>
    <mergeCell ref="E440:F442"/>
    <mergeCell ref="A441:B441"/>
    <mergeCell ref="C441:D441"/>
    <mergeCell ref="A442:B442"/>
    <mergeCell ref="C442:D442"/>
    <mergeCell ref="A437:B437"/>
    <mergeCell ref="C437:D437"/>
    <mergeCell ref="E437:F439"/>
    <mergeCell ref="A438:B438"/>
    <mergeCell ref="C438:D438"/>
    <mergeCell ref="A439:B439"/>
    <mergeCell ref="C439:D439"/>
    <mergeCell ref="A434:B434"/>
    <mergeCell ref="C434:D434"/>
    <mergeCell ref="E434:F436"/>
    <mergeCell ref="A435:B435"/>
    <mergeCell ref="C435:D435"/>
    <mergeCell ref="A436:B436"/>
    <mergeCell ref="C436:D436"/>
    <mergeCell ref="A431:B431"/>
    <mergeCell ref="C431:D431"/>
    <mergeCell ref="E431:F433"/>
    <mergeCell ref="A432:B432"/>
    <mergeCell ref="C432:D432"/>
    <mergeCell ref="A433:B433"/>
    <mergeCell ref="C433:D433"/>
    <mergeCell ref="A428:B428"/>
    <mergeCell ref="C428:D428"/>
    <mergeCell ref="E428:F430"/>
    <mergeCell ref="A429:B429"/>
    <mergeCell ref="C429:D429"/>
    <mergeCell ref="A430:B430"/>
    <mergeCell ref="C430:D430"/>
    <mergeCell ref="A425:B425"/>
    <mergeCell ref="C425:D425"/>
    <mergeCell ref="E425:F427"/>
    <mergeCell ref="A426:B426"/>
    <mergeCell ref="C426:D426"/>
    <mergeCell ref="A427:B427"/>
    <mergeCell ref="C427:D427"/>
    <mergeCell ref="A422:B422"/>
    <mergeCell ref="C422:D422"/>
    <mergeCell ref="E422:F424"/>
    <mergeCell ref="A423:B423"/>
    <mergeCell ref="C423:D423"/>
    <mergeCell ref="A424:B424"/>
    <mergeCell ref="C424:D424"/>
    <mergeCell ref="A419:B419"/>
    <mergeCell ref="C419:D419"/>
    <mergeCell ref="E419:F421"/>
    <mergeCell ref="A420:B420"/>
    <mergeCell ref="C420:D420"/>
    <mergeCell ref="A421:B421"/>
    <mergeCell ref="C421:D421"/>
    <mergeCell ref="A416:B416"/>
    <mergeCell ref="C416:D416"/>
    <mergeCell ref="E416:F418"/>
    <mergeCell ref="A417:B417"/>
    <mergeCell ref="C417:D417"/>
    <mergeCell ref="A418:B418"/>
    <mergeCell ref="C418:D418"/>
    <mergeCell ref="A413:B413"/>
    <mergeCell ref="C413:D413"/>
    <mergeCell ref="E413:F415"/>
    <mergeCell ref="A414:B414"/>
    <mergeCell ref="C414:D414"/>
    <mergeCell ref="A415:B415"/>
    <mergeCell ref="C415:D415"/>
    <mergeCell ref="A410:B410"/>
    <mergeCell ref="C410:D410"/>
    <mergeCell ref="E410:F412"/>
    <mergeCell ref="A411:B411"/>
    <mergeCell ref="C411:D411"/>
    <mergeCell ref="A412:B412"/>
    <mergeCell ref="C412:D412"/>
    <mergeCell ref="A407:B407"/>
    <mergeCell ref="C407:D407"/>
    <mergeCell ref="E407:F409"/>
    <mergeCell ref="A408:B408"/>
    <mergeCell ref="C408:D408"/>
    <mergeCell ref="A409:B409"/>
    <mergeCell ref="C409:D409"/>
    <mergeCell ref="A404:B404"/>
    <mergeCell ref="C404:D404"/>
    <mergeCell ref="E404:F406"/>
    <mergeCell ref="A405:B405"/>
    <mergeCell ref="C405:D405"/>
    <mergeCell ref="A406:B406"/>
    <mergeCell ref="C406:D406"/>
    <mergeCell ref="A401:B401"/>
    <mergeCell ref="C401:D401"/>
    <mergeCell ref="E401:F403"/>
    <mergeCell ref="A402:B402"/>
    <mergeCell ref="C402:D402"/>
    <mergeCell ref="A403:B403"/>
    <mergeCell ref="C403:D403"/>
    <mergeCell ref="A398:B398"/>
    <mergeCell ref="C398:D398"/>
    <mergeCell ref="E398:F400"/>
    <mergeCell ref="A399:B399"/>
    <mergeCell ref="C399:D399"/>
    <mergeCell ref="A400:B400"/>
    <mergeCell ref="C400:D400"/>
    <mergeCell ref="A395:B395"/>
    <mergeCell ref="C395:D395"/>
    <mergeCell ref="E395:F397"/>
    <mergeCell ref="A396:B396"/>
    <mergeCell ref="C396:D396"/>
    <mergeCell ref="A397:B397"/>
    <mergeCell ref="C397:D397"/>
    <mergeCell ref="A392:B392"/>
    <mergeCell ref="C392:D392"/>
    <mergeCell ref="E392:F394"/>
    <mergeCell ref="A393:B393"/>
    <mergeCell ref="C393:D393"/>
    <mergeCell ref="A394:B394"/>
    <mergeCell ref="C394:D394"/>
    <mergeCell ref="A389:B389"/>
    <mergeCell ref="C389:D389"/>
    <mergeCell ref="E389:F391"/>
    <mergeCell ref="A390:B390"/>
    <mergeCell ref="C390:D390"/>
    <mergeCell ref="A391:B391"/>
    <mergeCell ref="C391:D391"/>
    <mergeCell ref="A386:B386"/>
    <mergeCell ref="C386:D386"/>
    <mergeCell ref="E386:F388"/>
    <mergeCell ref="A387:B387"/>
    <mergeCell ref="C387:D387"/>
    <mergeCell ref="A388:B388"/>
    <mergeCell ref="C388:D388"/>
    <mergeCell ref="A383:B383"/>
    <mergeCell ref="C383:D383"/>
    <mergeCell ref="E383:F385"/>
    <mergeCell ref="A384:B384"/>
    <mergeCell ref="C384:D384"/>
    <mergeCell ref="A385:B385"/>
    <mergeCell ref="C385:D385"/>
    <mergeCell ref="A380:B380"/>
    <mergeCell ref="C380:D380"/>
    <mergeCell ref="E380:F382"/>
    <mergeCell ref="A381:B381"/>
    <mergeCell ref="C381:D381"/>
    <mergeCell ref="A382:B382"/>
    <mergeCell ref="C382:D382"/>
    <mergeCell ref="A377:B377"/>
    <mergeCell ref="C377:D377"/>
    <mergeCell ref="E377:F379"/>
    <mergeCell ref="A378:B378"/>
    <mergeCell ref="C378:D378"/>
    <mergeCell ref="A379:B379"/>
    <mergeCell ref="C379:D379"/>
    <mergeCell ref="A374:B374"/>
    <mergeCell ref="C374:D374"/>
    <mergeCell ref="E374:F376"/>
    <mergeCell ref="A375:B375"/>
    <mergeCell ref="C375:D375"/>
    <mergeCell ref="A376:B376"/>
    <mergeCell ref="C376:D376"/>
    <mergeCell ref="A371:B371"/>
    <mergeCell ref="C371:D371"/>
    <mergeCell ref="E371:F373"/>
    <mergeCell ref="A372:B372"/>
    <mergeCell ref="C372:D372"/>
    <mergeCell ref="A373:B373"/>
    <mergeCell ref="C373:D373"/>
    <mergeCell ref="A368:B368"/>
    <mergeCell ref="C368:D368"/>
    <mergeCell ref="E368:F370"/>
    <mergeCell ref="A369:B369"/>
    <mergeCell ref="C369:D369"/>
    <mergeCell ref="A370:B370"/>
    <mergeCell ref="C370:D370"/>
    <mergeCell ref="A365:B365"/>
    <mergeCell ref="C365:D365"/>
    <mergeCell ref="E365:F367"/>
    <mergeCell ref="A366:B366"/>
    <mergeCell ref="C366:D366"/>
    <mergeCell ref="A367:B367"/>
    <mergeCell ref="C367:D367"/>
    <mergeCell ref="A362:B362"/>
    <mergeCell ref="C362:D362"/>
    <mergeCell ref="E362:F364"/>
    <mergeCell ref="A363:B363"/>
    <mergeCell ref="C363:D363"/>
    <mergeCell ref="A364:B364"/>
    <mergeCell ref="C364:D364"/>
    <mergeCell ref="A359:B359"/>
    <mergeCell ref="C359:D359"/>
    <mergeCell ref="E359:F361"/>
    <mergeCell ref="A360:B360"/>
    <mergeCell ref="C360:D360"/>
    <mergeCell ref="A361:B361"/>
    <mergeCell ref="C361:D361"/>
    <mergeCell ref="A356:B356"/>
    <mergeCell ref="C356:D356"/>
    <mergeCell ref="E356:F358"/>
    <mergeCell ref="A357:B357"/>
    <mergeCell ref="C357:D357"/>
    <mergeCell ref="A358:B358"/>
    <mergeCell ref="C358:D358"/>
    <mergeCell ref="A353:B353"/>
    <mergeCell ref="C353:D353"/>
    <mergeCell ref="E353:F355"/>
    <mergeCell ref="A354:B354"/>
    <mergeCell ref="C354:D354"/>
    <mergeCell ref="A355:B355"/>
    <mergeCell ref="C355:D355"/>
    <mergeCell ref="A350:B350"/>
    <mergeCell ref="C350:D350"/>
    <mergeCell ref="E350:F352"/>
    <mergeCell ref="A351:B351"/>
    <mergeCell ref="C351:D351"/>
    <mergeCell ref="A352:B352"/>
    <mergeCell ref="C352:D352"/>
    <mergeCell ref="A347:B347"/>
    <mergeCell ref="C347:D347"/>
    <mergeCell ref="E347:F349"/>
    <mergeCell ref="A348:B348"/>
    <mergeCell ref="C348:D348"/>
    <mergeCell ref="A349:B349"/>
    <mergeCell ref="C349:D349"/>
    <mergeCell ref="A344:B344"/>
    <mergeCell ref="C344:D344"/>
    <mergeCell ref="E344:F346"/>
    <mergeCell ref="A345:B345"/>
    <mergeCell ref="C345:D345"/>
    <mergeCell ref="A346:B346"/>
    <mergeCell ref="C346:D346"/>
    <mergeCell ref="A341:B341"/>
    <mergeCell ref="C341:D341"/>
    <mergeCell ref="E341:F343"/>
    <mergeCell ref="A342:B342"/>
    <mergeCell ref="C342:D342"/>
    <mergeCell ref="A343:B343"/>
    <mergeCell ref="C343:D343"/>
    <mergeCell ref="A338:B338"/>
    <mergeCell ref="C338:D338"/>
    <mergeCell ref="E338:F340"/>
    <mergeCell ref="A339:B339"/>
    <mergeCell ref="C339:D339"/>
    <mergeCell ref="A340:B340"/>
    <mergeCell ref="C340:D340"/>
    <mergeCell ref="A335:B335"/>
    <mergeCell ref="C335:D335"/>
    <mergeCell ref="E335:F337"/>
    <mergeCell ref="A336:B336"/>
    <mergeCell ref="C336:D336"/>
    <mergeCell ref="A337:B337"/>
    <mergeCell ref="C337:D337"/>
    <mergeCell ref="A332:B332"/>
    <mergeCell ref="C332:D332"/>
    <mergeCell ref="E332:F334"/>
    <mergeCell ref="A333:B333"/>
    <mergeCell ref="C333:D333"/>
    <mergeCell ref="A334:B334"/>
    <mergeCell ref="C334:D334"/>
    <mergeCell ref="A329:B329"/>
    <mergeCell ref="C329:D329"/>
    <mergeCell ref="E329:F331"/>
    <mergeCell ref="A330:B330"/>
    <mergeCell ref="C330:D330"/>
    <mergeCell ref="A331:B331"/>
    <mergeCell ref="C331:D331"/>
    <mergeCell ref="A326:B326"/>
    <mergeCell ref="C326:D326"/>
    <mergeCell ref="E326:F328"/>
    <mergeCell ref="A327:B327"/>
    <mergeCell ref="C327:D327"/>
    <mergeCell ref="A328:B328"/>
    <mergeCell ref="C328:D328"/>
    <mergeCell ref="A323:B323"/>
    <mergeCell ref="C323:D323"/>
    <mergeCell ref="E323:F325"/>
    <mergeCell ref="A324:B324"/>
    <mergeCell ref="C324:D324"/>
    <mergeCell ref="A325:B325"/>
    <mergeCell ref="C325:D325"/>
    <mergeCell ref="A320:B320"/>
    <mergeCell ref="C320:D320"/>
    <mergeCell ref="E320:F322"/>
    <mergeCell ref="A321:B321"/>
    <mergeCell ref="C321:D321"/>
    <mergeCell ref="A322:B322"/>
    <mergeCell ref="C322:D322"/>
    <mergeCell ref="A317:B317"/>
    <mergeCell ref="C317:D317"/>
    <mergeCell ref="E317:F319"/>
    <mergeCell ref="A318:B318"/>
    <mergeCell ref="C318:D318"/>
    <mergeCell ref="A319:B319"/>
    <mergeCell ref="C319:D319"/>
    <mergeCell ref="A314:B314"/>
    <mergeCell ref="C314:D314"/>
    <mergeCell ref="E314:F316"/>
    <mergeCell ref="A315:B315"/>
    <mergeCell ref="C315:D315"/>
    <mergeCell ref="A316:B316"/>
    <mergeCell ref="C316:D316"/>
    <mergeCell ref="A311:B311"/>
    <mergeCell ref="C311:D311"/>
    <mergeCell ref="E311:F313"/>
    <mergeCell ref="A312:B312"/>
    <mergeCell ref="C312:D312"/>
    <mergeCell ref="A313:B313"/>
    <mergeCell ref="C313:D313"/>
    <mergeCell ref="A308:B308"/>
    <mergeCell ref="C308:D308"/>
    <mergeCell ref="E308:F310"/>
    <mergeCell ref="A309:B309"/>
    <mergeCell ref="C309:D309"/>
    <mergeCell ref="A310:B310"/>
    <mergeCell ref="C310:D310"/>
    <mergeCell ref="A305:B305"/>
    <mergeCell ref="C305:D305"/>
    <mergeCell ref="E305:F307"/>
    <mergeCell ref="A306:B306"/>
    <mergeCell ref="C306:D306"/>
    <mergeCell ref="A307:B307"/>
    <mergeCell ref="C307:D307"/>
    <mergeCell ref="A302:B302"/>
    <mergeCell ref="C302:D302"/>
    <mergeCell ref="E302:F304"/>
    <mergeCell ref="A303:B303"/>
    <mergeCell ref="C303:D303"/>
    <mergeCell ref="A304:B304"/>
    <mergeCell ref="C304:D304"/>
    <mergeCell ref="A299:B299"/>
    <mergeCell ref="C299:D299"/>
    <mergeCell ref="E299:F301"/>
    <mergeCell ref="A300:B300"/>
    <mergeCell ref="C300:D300"/>
    <mergeCell ref="A301:B301"/>
    <mergeCell ref="C301:D301"/>
    <mergeCell ref="A296:B296"/>
    <mergeCell ref="C296:D296"/>
    <mergeCell ref="E296:F298"/>
    <mergeCell ref="A297:B297"/>
    <mergeCell ref="C297:D297"/>
    <mergeCell ref="A298:B298"/>
    <mergeCell ref="C298:D298"/>
    <mergeCell ref="A293:B293"/>
    <mergeCell ref="C293:D293"/>
    <mergeCell ref="E293:F295"/>
    <mergeCell ref="A294:B294"/>
    <mergeCell ref="C294:D294"/>
    <mergeCell ref="A295:B295"/>
    <mergeCell ref="C295:D295"/>
    <mergeCell ref="A290:B290"/>
    <mergeCell ref="C290:D290"/>
    <mergeCell ref="E290:F292"/>
    <mergeCell ref="A291:B291"/>
    <mergeCell ref="C291:D291"/>
    <mergeCell ref="A292:B292"/>
    <mergeCell ref="C292:D292"/>
    <mergeCell ref="A287:B287"/>
    <mergeCell ref="C287:D287"/>
    <mergeCell ref="E287:F289"/>
    <mergeCell ref="A288:B288"/>
    <mergeCell ref="C288:D288"/>
    <mergeCell ref="A289:B289"/>
    <mergeCell ref="C289:D289"/>
    <mergeCell ref="A284:B284"/>
    <mergeCell ref="C284:D284"/>
    <mergeCell ref="E284:F286"/>
    <mergeCell ref="A285:B285"/>
    <mergeCell ref="C285:D285"/>
    <mergeCell ref="A286:B286"/>
    <mergeCell ref="C286:D286"/>
    <mergeCell ref="A281:B281"/>
    <mergeCell ref="C281:D281"/>
    <mergeCell ref="E281:F283"/>
    <mergeCell ref="A282:B282"/>
    <mergeCell ref="C282:D282"/>
    <mergeCell ref="A283:B283"/>
    <mergeCell ref="C283:D283"/>
    <mergeCell ref="A278:B278"/>
    <mergeCell ref="C278:D278"/>
    <mergeCell ref="E278:F280"/>
    <mergeCell ref="A279:B279"/>
    <mergeCell ref="C279:D279"/>
    <mergeCell ref="A280:B280"/>
    <mergeCell ref="C280:D280"/>
    <mergeCell ref="A275:B275"/>
    <mergeCell ref="C275:D275"/>
    <mergeCell ref="E275:F277"/>
    <mergeCell ref="A276:B276"/>
    <mergeCell ref="C276:D276"/>
    <mergeCell ref="A277:B277"/>
    <mergeCell ref="C277:D277"/>
    <mergeCell ref="A272:B272"/>
    <mergeCell ref="C272:D272"/>
    <mergeCell ref="E272:F274"/>
    <mergeCell ref="A273:B273"/>
    <mergeCell ref="C273:D273"/>
    <mergeCell ref="A274:B274"/>
    <mergeCell ref="C274:D274"/>
    <mergeCell ref="A265:F267"/>
    <mergeCell ref="A269:B269"/>
    <mergeCell ref="C269:D269"/>
    <mergeCell ref="E269:F271"/>
    <mergeCell ref="A270:B270"/>
    <mergeCell ref="C270:D270"/>
    <mergeCell ref="A271:B271"/>
    <mergeCell ref="C271:D271"/>
    <mergeCell ref="A261:B261"/>
    <mergeCell ref="C261:D261"/>
    <mergeCell ref="F261:F263"/>
    <mergeCell ref="A262:B262"/>
    <mergeCell ref="C262:D262"/>
    <mergeCell ref="A263:B263"/>
    <mergeCell ref="C263:D263"/>
    <mergeCell ref="A258:B258"/>
    <mergeCell ref="C258:D258"/>
    <mergeCell ref="F258:F260"/>
    <mergeCell ref="A259:B259"/>
    <mergeCell ref="C259:D259"/>
    <mergeCell ref="A260:B260"/>
    <mergeCell ref="C260:D260"/>
    <mergeCell ref="A255:B255"/>
    <mergeCell ref="C255:D255"/>
    <mergeCell ref="F255:F257"/>
    <mergeCell ref="A256:B256"/>
    <mergeCell ref="C256:D256"/>
    <mergeCell ref="A257:B257"/>
    <mergeCell ref="C257:D257"/>
    <mergeCell ref="A252:B252"/>
    <mergeCell ref="C252:D252"/>
    <mergeCell ref="F252:F254"/>
    <mergeCell ref="A253:B253"/>
    <mergeCell ref="C253:D253"/>
    <mergeCell ref="A254:B254"/>
    <mergeCell ref="C254:D254"/>
    <mergeCell ref="A249:B249"/>
    <mergeCell ref="C249:D249"/>
    <mergeCell ref="F249:F251"/>
    <mergeCell ref="A250:B250"/>
    <mergeCell ref="C250:D250"/>
    <mergeCell ref="A251:B251"/>
    <mergeCell ref="C251:D251"/>
    <mergeCell ref="A246:B246"/>
    <mergeCell ref="C246:D246"/>
    <mergeCell ref="F246:F248"/>
    <mergeCell ref="A247:B247"/>
    <mergeCell ref="C247:D247"/>
    <mergeCell ref="A248:B248"/>
    <mergeCell ref="C248:D248"/>
    <mergeCell ref="A243:B243"/>
    <mergeCell ref="C243:D243"/>
    <mergeCell ref="F243:F245"/>
    <mergeCell ref="A244:B244"/>
    <mergeCell ref="C244:D244"/>
    <mergeCell ref="A245:B245"/>
    <mergeCell ref="C245:D245"/>
    <mergeCell ref="A240:B240"/>
    <mergeCell ref="C240:D240"/>
    <mergeCell ref="F240:F242"/>
    <mergeCell ref="A241:B241"/>
    <mergeCell ref="C241:D241"/>
    <mergeCell ref="A242:B242"/>
    <mergeCell ref="C242:D242"/>
    <mergeCell ref="A237:B237"/>
    <mergeCell ref="C237:D237"/>
    <mergeCell ref="F237:F239"/>
    <mergeCell ref="A238:B238"/>
    <mergeCell ref="C238:D238"/>
    <mergeCell ref="A239:B239"/>
    <mergeCell ref="C239:D239"/>
    <mergeCell ref="A234:B234"/>
    <mergeCell ref="C234:D234"/>
    <mergeCell ref="F234:F236"/>
    <mergeCell ref="A235:B235"/>
    <mergeCell ref="C235:D235"/>
    <mergeCell ref="A236:B236"/>
    <mergeCell ref="C236:D236"/>
    <mergeCell ref="A231:B231"/>
    <mergeCell ref="C231:D231"/>
    <mergeCell ref="F231:F233"/>
    <mergeCell ref="A232:B232"/>
    <mergeCell ref="C232:D232"/>
    <mergeCell ref="A233:B233"/>
    <mergeCell ref="C233:D233"/>
    <mergeCell ref="A228:B228"/>
    <mergeCell ref="C228:D228"/>
    <mergeCell ref="F228:F230"/>
    <mergeCell ref="A229:B229"/>
    <mergeCell ref="C229:D229"/>
    <mergeCell ref="A230:B230"/>
    <mergeCell ref="C230:D230"/>
    <mergeCell ref="A225:B225"/>
    <mergeCell ref="C225:D225"/>
    <mergeCell ref="F225:F227"/>
    <mergeCell ref="A226:B226"/>
    <mergeCell ref="C226:D226"/>
    <mergeCell ref="A227:B227"/>
    <mergeCell ref="C227:D227"/>
    <mergeCell ref="A222:B222"/>
    <mergeCell ref="C222:D222"/>
    <mergeCell ref="F222:F224"/>
    <mergeCell ref="A223:B223"/>
    <mergeCell ref="C223:D223"/>
    <mergeCell ref="A224:B224"/>
    <mergeCell ref="C224:D224"/>
    <mergeCell ref="A219:B219"/>
    <mergeCell ref="C219:D219"/>
    <mergeCell ref="F219:F221"/>
    <mergeCell ref="A220:B220"/>
    <mergeCell ref="C220:D220"/>
    <mergeCell ref="A221:B221"/>
    <mergeCell ref="C221:D221"/>
    <mergeCell ref="A216:B216"/>
    <mergeCell ref="C216:D216"/>
    <mergeCell ref="F216:F218"/>
    <mergeCell ref="A217:B217"/>
    <mergeCell ref="C217:D217"/>
    <mergeCell ref="A218:B218"/>
    <mergeCell ref="C218:D218"/>
    <mergeCell ref="A213:B213"/>
    <mergeCell ref="C213:D213"/>
    <mergeCell ref="F213:F215"/>
    <mergeCell ref="A214:B214"/>
    <mergeCell ref="C214:D214"/>
    <mergeCell ref="A215:B215"/>
    <mergeCell ref="C215:D215"/>
    <mergeCell ref="A210:B210"/>
    <mergeCell ref="C210:D210"/>
    <mergeCell ref="F210:F212"/>
    <mergeCell ref="A211:B211"/>
    <mergeCell ref="C211:D211"/>
    <mergeCell ref="A212:B212"/>
    <mergeCell ref="C212:D212"/>
    <mergeCell ref="A207:B207"/>
    <mergeCell ref="C207:D207"/>
    <mergeCell ref="F207:F209"/>
    <mergeCell ref="A208:B208"/>
    <mergeCell ref="C208:D208"/>
    <mergeCell ref="A209:B209"/>
    <mergeCell ref="C209:D209"/>
    <mergeCell ref="A204:B204"/>
    <mergeCell ref="C204:D204"/>
    <mergeCell ref="F204:F206"/>
    <mergeCell ref="A205:B205"/>
    <mergeCell ref="C205:D205"/>
    <mergeCell ref="A206:B206"/>
    <mergeCell ref="C206:D206"/>
    <mergeCell ref="A201:B201"/>
    <mergeCell ref="C201:D201"/>
    <mergeCell ref="F201:F203"/>
    <mergeCell ref="A202:B202"/>
    <mergeCell ref="C202:D202"/>
    <mergeCell ref="A203:B203"/>
    <mergeCell ref="C203:D203"/>
    <mergeCell ref="A198:B198"/>
    <mergeCell ref="C198:D198"/>
    <mergeCell ref="F198:F200"/>
    <mergeCell ref="A199:B199"/>
    <mergeCell ref="C199:D199"/>
    <mergeCell ref="A200:B200"/>
    <mergeCell ref="C200:D200"/>
    <mergeCell ref="A195:B195"/>
    <mergeCell ref="C195:D195"/>
    <mergeCell ref="F195:F197"/>
    <mergeCell ref="A196:B196"/>
    <mergeCell ref="C196:D196"/>
    <mergeCell ref="A197:B197"/>
    <mergeCell ref="C197:D197"/>
    <mergeCell ref="A192:B192"/>
    <mergeCell ref="C192:D192"/>
    <mergeCell ref="F192:F194"/>
    <mergeCell ref="A193:B193"/>
    <mergeCell ref="C193:D193"/>
    <mergeCell ref="A194:B194"/>
    <mergeCell ref="C194:D194"/>
    <mergeCell ref="A189:B189"/>
    <mergeCell ref="C189:D189"/>
    <mergeCell ref="F189:F191"/>
    <mergeCell ref="A190:B190"/>
    <mergeCell ref="C190:D190"/>
    <mergeCell ref="A191:B191"/>
    <mergeCell ref="C191:D191"/>
    <mergeCell ref="A182:F184"/>
    <mergeCell ref="A186:B186"/>
    <mergeCell ref="C186:D186"/>
    <mergeCell ref="F186:F188"/>
    <mergeCell ref="A187:B187"/>
    <mergeCell ref="C187:D187"/>
    <mergeCell ref="A188:B188"/>
    <mergeCell ref="C188:D188"/>
    <mergeCell ref="A178:B178"/>
    <mergeCell ref="C178:D178"/>
    <mergeCell ref="F178:F180"/>
    <mergeCell ref="A179:B179"/>
    <mergeCell ref="C179:D179"/>
    <mergeCell ref="A180:B180"/>
    <mergeCell ref="C180:D180"/>
    <mergeCell ref="A175:B175"/>
    <mergeCell ref="C175:D175"/>
    <mergeCell ref="F175:F177"/>
    <mergeCell ref="A176:B176"/>
    <mergeCell ref="C176:D176"/>
    <mergeCell ref="A177:B177"/>
    <mergeCell ref="C177:D177"/>
    <mergeCell ref="A172:B172"/>
    <mergeCell ref="C172:D172"/>
    <mergeCell ref="F172:F174"/>
    <mergeCell ref="A173:B173"/>
    <mergeCell ref="C173:D173"/>
    <mergeCell ref="A174:B174"/>
    <mergeCell ref="C174:D174"/>
    <mergeCell ref="A169:B169"/>
    <mergeCell ref="C169:D169"/>
    <mergeCell ref="F169:F171"/>
    <mergeCell ref="A170:B170"/>
    <mergeCell ref="C170:D170"/>
    <mergeCell ref="A171:B171"/>
    <mergeCell ref="C171:D171"/>
    <mergeCell ref="A166:B166"/>
    <mergeCell ref="C166:D166"/>
    <mergeCell ref="F166:F168"/>
    <mergeCell ref="A167:B167"/>
    <mergeCell ref="C167:D167"/>
    <mergeCell ref="A168:B168"/>
    <mergeCell ref="C168:D168"/>
    <mergeCell ref="A163:B163"/>
    <mergeCell ref="C163:D163"/>
    <mergeCell ref="F163:F165"/>
    <mergeCell ref="A164:B164"/>
    <mergeCell ref="C164:D164"/>
    <mergeCell ref="A165:B165"/>
    <mergeCell ref="C165:D165"/>
    <mergeCell ref="A160:B160"/>
    <mergeCell ref="C160:D160"/>
    <mergeCell ref="F160:F162"/>
    <mergeCell ref="A161:B161"/>
    <mergeCell ref="C161:D161"/>
    <mergeCell ref="A162:B162"/>
    <mergeCell ref="C162:D162"/>
    <mergeCell ref="A157:B157"/>
    <mergeCell ref="C157:D157"/>
    <mergeCell ref="F157:F159"/>
    <mergeCell ref="A158:B158"/>
    <mergeCell ref="C158:D158"/>
    <mergeCell ref="A159:B159"/>
    <mergeCell ref="C159:D159"/>
    <mergeCell ref="A154:B154"/>
    <mergeCell ref="C154:D154"/>
    <mergeCell ref="F154:F156"/>
    <mergeCell ref="A155:B155"/>
    <mergeCell ref="C155:D155"/>
    <mergeCell ref="A156:B156"/>
    <mergeCell ref="C156:D156"/>
    <mergeCell ref="A151:B151"/>
    <mergeCell ref="C151:D151"/>
    <mergeCell ref="F151:F153"/>
    <mergeCell ref="A152:B152"/>
    <mergeCell ref="C152:D152"/>
    <mergeCell ref="A153:B153"/>
    <mergeCell ref="C153:D153"/>
    <mergeCell ref="A148:B148"/>
    <mergeCell ref="C148:D148"/>
    <mergeCell ref="F148:F150"/>
    <mergeCell ref="A149:B149"/>
    <mergeCell ref="C149:D149"/>
    <mergeCell ref="A150:B150"/>
    <mergeCell ref="C150:D150"/>
    <mergeCell ref="A145:B145"/>
    <mergeCell ref="C145:D145"/>
    <mergeCell ref="F145:F147"/>
    <mergeCell ref="A146:B146"/>
    <mergeCell ref="C146:D146"/>
    <mergeCell ref="A147:B147"/>
    <mergeCell ref="C147:D147"/>
    <mergeCell ref="A142:B142"/>
    <mergeCell ref="C142:D142"/>
    <mergeCell ref="F142:F144"/>
    <mergeCell ref="A143:B143"/>
    <mergeCell ref="C143:D143"/>
    <mergeCell ref="A144:B144"/>
    <mergeCell ref="C144:D144"/>
    <mergeCell ref="A139:B139"/>
    <mergeCell ref="C139:D139"/>
    <mergeCell ref="F139:F141"/>
    <mergeCell ref="A140:B140"/>
    <mergeCell ref="C140:D140"/>
    <mergeCell ref="A141:B141"/>
    <mergeCell ref="C141:D141"/>
    <mergeCell ref="A136:B136"/>
    <mergeCell ref="C136:D136"/>
    <mergeCell ref="F136:F138"/>
    <mergeCell ref="A137:B137"/>
    <mergeCell ref="C137:D137"/>
    <mergeCell ref="A138:B138"/>
    <mergeCell ref="C138:D138"/>
    <mergeCell ref="A133:B133"/>
    <mergeCell ref="C133:D133"/>
    <mergeCell ref="F133:F135"/>
    <mergeCell ref="A134:B134"/>
    <mergeCell ref="C134:D134"/>
    <mergeCell ref="A135:B135"/>
    <mergeCell ref="C135:D135"/>
    <mergeCell ref="A130:B130"/>
    <mergeCell ref="C130:D130"/>
    <mergeCell ref="F130:F132"/>
    <mergeCell ref="A131:B131"/>
    <mergeCell ref="C131:D131"/>
    <mergeCell ref="A132:B132"/>
    <mergeCell ref="C132:D132"/>
    <mergeCell ref="A127:B127"/>
    <mergeCell ref="C127:D127"/>
    <mergeCell ref="F127:F129"/>
    <mergeCell ref="A128:B128"/>
    <mergeCell ref="C128:D128"/>
    <mergeCell ref="A129:B129"/>
    <mergeCell ref="C129:D129"/>
    <mergeCell ref="A116:F118"/>
    <mergeCell ref="A120:F122"/>
    <mergeCell ref="A124:B124"/>
    <mergeCell ref="C124:D124"/>
    <mergeCell ref="F124:F126"/>
    <mergeCell ref="A125:B125"/>
    <mergeCell ref="C125:D125"/>
    <mergeCell ref="A126:B126"/>
    <mergeCell ref="C126:D126"/>
    <mergeCell ref="A112:B112"/>
    <mergeCell ref="C112:D112"/>
    <mergeCell ref="E112:F114"/>
    <mergeCell ref="A113:B113"/>
    <mergeCell ref="C113:D113"/>
    <mergeCell ref="A114:B114"/>
    <mergeCell ref="C114:D114"/>
    <mergeCell ref="A109:B109"/>
    <mergeCell ref="C109:D109"/>
    <mergeCell ref="E109:F111"/>
    <mergeCell ref="A110:B110"/>
    <mergeCell ref="C110:D110"/>
    <mergeCell ref="A111:B111"/>
    <mergeCell ref="C111:D111"/>
    <mergeCell ref="A106:B106"/>
    <mergeCell ref="C106:D106"/>
    <mergeCell ref="E106:F108"/>
    <mergeCell ref="A107:B107"/>
    <mergeCell ref="C107:D107"/>
    <mergeCell ref="A108:B108"/>
    <mergeCell ref="C108:D108"/>
    <mergeCell ref="A103:B103"/>
    <mergeCell ref="C103:D103"/>
    <mergeCell ref="E103:F105"/>
    <mergeCell ref="A104:B104"/>
    <mergeCell ref="C104:D104"/>
    <mergeCell ref="A105:B105"/>
    <mergeCell ref="C105:D105"/>
    <mergeCell ref="A100:B100"/>
    <mergeCell ref="C100:D100"/>
    <mergeCell ref="E100:F102"/>
    <mergeCell ref="A101:B101"/>
    <mergeCell ref="C101:D101"/>
    <mergeCell ref="A102:B102"/>
    <mergeCell ref="C102:D102"/>
    <mergeCell ref="A97:B97"/>
    <mergeCell ref="C97:D97"/>
    <mergeCell ref="E97:F99"/>
    <mergeCell ref="A98:B98"/>
    <mergeCell ref="C98:D98"/>
    <mergeCell ref="A99:B99"/>
    <mergeCell ref="C99:D99"/>
    <mergeCell ref="A94:B94"/>
    <mergeCell ref="C94:D94"/>
    <mergeCell ref="E94:F96"/>
    <mergeCell ref="A95:B95"/>
    <mergeCell ref="C95:D95"/>
    <mergeCell ref="A96:B96"/>
    <mergeCell ref="C96:D96"/>
    <mergeCell ref="A91:B91"/>
    <mergeCell ref="C91:D91"/>
    <mergeCell ref="E91:F93"/>
    <mergeCell ref="A92:B92"/>
    <mergeCell ref="C92:D92"/>
    <mergeCell ref="A93:B93"/>
    <mergeCell ref="C93:D93"/>
    <mergeCell ref="A88:B88"/>
    <mergeCell ref="C88:D88"/>
    <mergeCell ref="E88:F90"/>
    <mergeCell ref="A89:B89"/>
    <mergeCell ref="C89:D89"/>
    <mergeCell ref="A90:B90"/>
    <mergeCell ref="C90:D90"/>
    <mergeCell ref="A85:B85"/>
    <mergeCell ref="C85:D85"/>
    <mergeCell ref="E85:F87"/>
    <mergeCell ref="A86:B86"/>
    <mergeCell ref="C86:D86"/>
    <mergeCell ref="A87:B87"/>
    <mergeCell ref="C87:D87"/>
    <mergeCell ref="A82:B82"/>
    <mergeCell ref="C82:D82"/>
    <mergeCell ref="E82:F84"/>
    <mergeCell ref="A83:B83"/>
    <mergeCell ref="C83:D83"/>
    <mergeCell ref="A84:B84"/>
    <mergeCell ref="C84:D84"/>
    <mergeCell ref="A79:B79"/>
    <mergeCell ref="C79:D79"/>
    <mergeCell ref="E79:F81"/>
    <mergeCell ref="A80:B80"/>
    <mergeCell ref="C80:D80"/>
    <mergeCell ref="A81:B81"/>
    <mergeCell ref="C81:D81"/>
    <mergeCell ref="A76:B76"/>
    <mergeCell ref="C76:D76"/>
    <mergeCell ref="E76:F78"/>
    <mergeCell ref="A77:B77"/>
    <mergeCell ref="C77:D77"/>
    <mergeCell ref="A78:B78"/>
    <mergeCell ref="C78:D78"/>
    <mergeCell ref="A73:B73"/>
    <mergeCell ref="C73:D73"/>
    <mergeCell ref="E73:F75"/>
    <mergeCell ref="A74:B74"/>
    <mergeCell ref="C74:D74"/>
    <mergeCell ref="A75:B75"/>
    <mergeCell ref="C75:D75"/>
    <mergeCell ref="A70:B70"/>
    <mergeCell ref="C70:D70"/>
    <mergeCell ref="E70:F72"/>
    <mergeCell ref="A71:B71"/>
    <mergeCell ref="C71:D71"/>
    <mergeCell ref="A72:B72"/>
    <mergeCell ref="C72:D72"/>
    <mergeCell ref="A67:B67"/>
    <mergeCell ref="C67:D67"/>
    <mergeCell ref="E67:F69"/>
    <mergeCell ref="A68:B68"/>
    <mergeCell ref="C68:D68"/>
    <mergeCell ref="A69:B69"/>
    <mergeCell ref="C69:D69"/>
    <mergeCell ref="A64:B64"/>
    <mergeCell ref="C64:D64"/>
    <mergeCell ref="E64:F66"/>
    <mergeCell ref="A65:B65"/>
    <mergeCell ref="C65:D65"/>
    <mergeCell ref="A66:B66"/>
    <mergeCell ref="C66:D66"/>
    <mergeCell ref="A61:B61"/>
    <mergeCell ref="C61:D61"/>
    <mergeCell ref="E61:F63"/>
    <mergeCell ref="A62:B62"/>
    <mergeCell ref="C62:D62"/>
    <mergeCell ref="A63:B63"/>
    <mergeCell ref="C63:D63"/>
    <mergeCell ref="A58:B58"/>
    <mergeCell ref="C58:D58"/>
    <mergeCell ref="E58:F60"/>
    <mergeCell ref="A59:B59"/>
    <mergeCell ref="C59:D59"/>
    <mergeCell ref="A60:B60"/>
    <mergeCell ref="C60:D60"/>
    <mergeCell ref="A55:B55"/>
    <mergeCell ref="C55:D55"/>
    <mergeCell ref="E55:F57"/>
    <mergeCell ref="A56:B56"/>
    <mergeCell ref="C56:D56"/>
    <mergeCell ref="A57:B57"/>
    <mergeCell ref="C57:D57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35:F37"/>
    <mergeCell ref="A39:F41"/>
    <mergeCell ref="A43:B43"/>
    <mergeCell ref="C43:D43"/>
    <mergeCell ref="E43:F45"/>
    <mergeCell ref="A44:B44"/>
    <mergeCell ref="C44:D44"/>
    <mergeCell ref="A45:B45"/>
    <mergeCell ref="C45:D45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12</vt:i4>
      </vt:variant>
    </vt:vector>
  </HeadingPairs>
  <TitlesOfParts>
    <vt:vector size="22" baseType="lpstr">
      <vt:lpstr>zał.1</vt:lpstr>
      <vt:lpstr>zał.2</vt:lpstr>
      <vt:lpstr>zał.3</vt:lpstr>
      <vt:lpstr>zał.4</vt:lpstr>
      <vt:lpstr>zał.5</vt:lpstr>
      <vt:lpstr>zał.6</vt:lpstr>
      <vt:lpstr>za.7</vt:lpstr>
      <vt:lpstr>zał.8</vt:lpstr>
      <vt:lpstr>zał.9</vt:lpstr>
      <vt:lpstr>zał.10</vt:lpstr>
      <vt:lpstr>zał.1!Obszar_wydruku</vt:lpstr>
      <vt:lpstr>zał.2!Obszar_wydruku</vt:lpstr>
      <vt:lpstr>zał.5!Obszar_wydruku</vt:lpstr>
      <vt:lpstr>za.7!Tytuły_wydruku</vt:lpstr>
      <vt:lpstr>zał.1!Tytuły_wydruku</vt:lpstr>
      <vt:lpstr>zał.10!Tytuły_wydruku</vt:lpstr>
      <vt:lpstr>zał.2!Tytuły_wydruku</vt:lpstr>
      <vt:lpstr>zał.3!Tytuły_wydruku</vt:lpstr>
      <vt:lpstr>zał.4!Tytuły_wydruku</vt:lpstr>
      <vt:lpstr>zał.6!Tytuły_wydruku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2024-03-12T08:21:13Z</cp:lastPrinted>
  <dcterms:created xsi:type="dcterms:W3CDTF">2010-11-02T12:16:55Z</dcterms:created>
  <dcterms:modified xsi:type="dcterms:W3CDTF">2024-03-12T09:52:19Z</dcterms:modified>
</cp:coreProperties>
</file>