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Uzasadnienie do autopoprawki" sheetId="1" r:id="rId1"/>
  </sheets>
  <definedNames>
    <definedName name="_xlnm.Print_Area" localSheetId="0">'Uzasadnienie do autopoprawki'!$A$1:$G$222</definedName>
    <definedName name="_xlnm.Print_Titles" localSheetId="0">'Uzasadnienie do autopoprawki'!$3:$4</definedName>
  </definedNames>
  <calcPr fullCalcOnLoad="1" fullPrecision="0"/>
</workbook>
</file>

<file path=xl/sharedStrings.xml><?xml version="1.0" encoding="utf-8"?>
<sst xmlns="http://schemas.openxmlformats.org/spreadsheetml/2006/main" count="250" uniqueCount="190">
  <si>
    <t xml:space="preserve">Plan po zmianach </t>
  </si>
  <si>
    <t>Zmiany 
wynikające z autopoprawki</t>
  </si>
  <si>
    <t>Treść</t>
  </si>
  <si>
    <t>Zwiększenia</t>
  </si>
  <si>
    <t>Zmniejszenia</t>
  </si>
  <si>
    <t>I.</t>
  </si>
  <si>
    <t>Zmiany w treści uchwały:</t>
  </si>
  <si>
    <t>1.</t>
  </si>
  <si>
    <t>2.</t>
  </si>
  <si>
    <t>3.</t>
  </si>
  <si>
    <t>4.</t>
  </si>
  <si>
    <t>5.</t>
  </si>
  <si>
    <t>6.</t>
  </si>
  <si>
    <t>7.</t>
  </si>
  <si>
    <t>8.</t>
  </si>
  <si>
    <t>II.</t>
  </si>
  <si>
    <t>III.</t>
  </si>
  <si>
    <t>Dochody</t>
  </si>
  <si>
    <t>OGÓŁEM</t>
  </si>
  <si>
    <t>Pozostała działalność</t>
  </si>
  <si>
    <t>Kultura i ochrona dziedzictwa narodowego</t>
  </si>
  <si>
    <t>IV.</t>
  </si>
  <si>
    <t>Wydatki</t>
  </si>
  <si>
    <t>010</t>
  </si>
  <si>
    <t>Rolnictwo i łowiectwo</t>
  </si>
  <si>
    <t>§ 1 ust. 1 dotyczący dochodów budżetowych</t>
  </si>
  <si>
    <t>§ 1 ust. 1 pkt 1 dotyczący dochodów bieżących</t>
  </si>
  <si>
    <t>§ 2 ust. 1 dotyczący wydatków budżetowych</t>
  </si>
  <si>
    <t>§ 2 ust. 1 pkt 1 dotyczący wydatków bieżących</t>
  </si>
  <si>
    <t>§ 2 ust. 1 pkt 2 dotyczący wydatków majątkowych</t>
  </si>
  <si>
    <t>Dochody bieżące:</t>
  </si>
  <si>
    <t>źródło:</t>
  </si>
  <si>
    <t>§ 1 ust. 1 pkt 2 dotyczący dochodów majątkowych</t>
  </si>
  <si>
    <t>Pomoc społeczna</t>
  </si>
  <si>
    <t>Dochody majątkowe:</t>
  </si>
  <si>
    <t>01009</t>
  </si>
  <si>
    <t>Spółki wodne</t>
  </si>
  <si>
    <t>Dział
Rozdział</t>
  </si>
  <si>
    <t>Kultura fizyczna</t>
  </si>
  <si>
    <t>92605</t>
  </si>
  <si>
    <t>Zadania w zakresie kultury fizycznej</t>
  </si>
  <si>
    <t>Administracja publiczna</t>
  </si>
  <si>
    <t>75075</t>
  </si>
  <si>
    <t>Promocja jednostek samorządu terytorialnego</t>
  </si>
  <si>
    <t>Różne rozliczenia</t>
  </si>
  <si>
    <t>Rezerwy ogólne i celowe</t>
  </si>
  <si>
    <t xml:space="preserve"> - wydatki bieżące - zadania statutowe jednostek budżetowych 
   (kol .7 zał. nr 3 do projektu uchwały budżetowej)</t>
  </si>
  <si>
    <t>600</t>
  </si>
  <si>
    <t>60013</t>
  </si>
  <si>
    <t>Drogi publiczne wojewódzkie</t>
  </si>
  <si>
    <t>Transport i łączność</t>
  </si>
  <si>
    <t>Pozostałe zadania w zakresie polityki społecznej</t>
  </si>
  <si>
    <t>§ 5 pkt 1 dotyczący rezerwy ogólnej</t>
  </si>
  <si>
    <t>§ 5 pkt 2 dotyczący rezerw celowych</t>
  </si>
  <si>
    <t>9.</t>
  </si>
  <si>
    <t>10.</t>
  </si>
  <si>
    <t>11.</t>
  </si>
  <si>
    <t>12.</t>
  </si>
  <si>
    <t>wydatki ogółem (pomniejszone o rezerwę celową na realizację zadań własnych z zakresu zarządzania kryzysowego)</t>
  </si>
  <si>
    <t xml:space="preserve"> (-) wydatki inwestycyjne</t>
  </si>
  <si>
    <t xml:space="preserve"> (-) wydatki na wynagrodzenia i pochodne</t>
  </si>
  <si>
    <t xml:space="preserve"> (-) wydatki na obsługę długu</t>
  </si>
  <si>
    <t>0,5 % kwoty wykazanej w poz. razem</t>
  </si>
  <si>
    <t>razem</t>
  </si>
  <si>
    <t>92108</t>
  </si>
  <si>
    <t>Filharmonie, orkiestry, chóry i kapele</t>
  </si>
  <si>
    <t>Zmiany załączników do projektu uchwały budżetowej:</t>
  </si>
  <si>
    <t>§ 7 ust. 1 dotyczący dotacji udzielanych z budżetu województwa</t>
  </si>
  <si>
    <t xml:space="preserve"> - wydatki majątkowe - inwestycje i zakupy inwestycyjne (w tym dotacje) 
   (kol. 13 zał. nr 3 do projektu uchwały budżetowej)</t>
  </si>
  <si>
    <t xml:space="preserve"> - wydatki bieżące - zadania statutowe (kol. 7 zał. nr 3 do projektu 
   uchwały budżetowej)</t>
  </si>
  <si>
    <t xml:space="preserve"> - wydatki bieżące - dotacje (kol .8 zał. nr 3 do projektu uchwały 
   budżetowej)</t>
  </si>
  <si>
    <t>92120</t>
  </si>
  <si>
    <t>Ochrona zabytków i opieka nad zabytkami</t>
  </si>
  <si>
    <t xml:space="preserve"> - wydatki bieżące - zadania z udziałem środków UE i innych źródeł 
   zagranicznych (kol .10 zał. nr 3 do projektu uchwały budżetowej)</t>
  </si>
  <si>
    <t>§ 5 pkt 1 lit. a dotyczący rezerwy ogólnej na wydatki bieżące</t>
  </si>
  <si>
    <t>§ 7 ust. 1 pkt 2 dotyczący dotacji udzielanych z budżetu województwa jednostkom  spoza sektora finansów publicznych</t>
  </si>
  <si>
    <t>dotacje celowe z budżetu państwa (budżet środków europejskich) na zadania z udziałem środków z budżetu Unii Europejskiej i innych źródeł zagranicznych (kol .6 zał. nr 1 do projektu uchwały budżetowej)</t>
  </si>
  <si>
    <t>Regionalne Programy Operacyjne 2014-2020 finansowane z udziałem środków Europejskiego Funduszu Rozwoju Regionalnego</t>
  </si>
  <si>
    <t>§ 7 ust. 1 pkt 1 dotyczący dotacji udzielanych z budżetu województwa jednostkom sektora finansów publicznych</t>
  </si>
  <si>
    <t xml:space="preserve">   dotacje na zadania bieżące - na finansowanie części unijnej (budżet   
   środków europejskich)</t>
  </si>
  <si>
    <t xml:space="preserve">   dotacje na zadania bieżące - na finansowanie części krajowej</t>
  </si>
  <si>
    <t>Część opisowa budżetu Województwa Kujawsko-Pomorskiego na rok 2021</t>
  </si>
  <si>
    <t>Uzasadnienie do zmian w projekcie uchwały budżetowej na 2021 rok</t>
  </si>
  <si>
    <t>Plan ujęty 
w projekcie budżetu województwa
 na rok 2021</t>
  </si>
  <si>
    <t>dotacje celowe z budżetu państwa (budżet środków krajowych na finansowanie części krajowej) na zadania z udziałem środków z budżetu Unii Europejskiej i innych źródeł zagranicznych (kol .8 zał. nr 1 do projektu uchwały budżetowej)</t>
  </si>
  <si>
    <t>projekty:</t>
  </si>
  <si>
    <t xml:space="preserve">   dotacje na zadania inwestycyjne - na finansowanie części unijnej 
   (budżet   środków europejskich)</t>
  </si>
  <si>
    <t xml:space="preserve">   dotacje na zadania inwestycyjne - na finansowanie części krajowej</t>
  </si>
  <si>
    <t xml:space="preserve">
   dotacje na zadania inwestycyjne - na finansowanie części unijnej 
   (budżet   środków europejskich)</t>
  </si>
  <si>
    <t>Regionalne Programy Operacyjne 2014-2020 finansowane z udziałem środków Europejskiego Funduszu Społecznego</t>
  </si>
  <si>
    <t xml:space="preserve"> - Wsparcie osób starszych i kadry świadczącej usługi społeczne 
   w zakresie przeciwdziałania rozprzestrzenianiu się COVID-19, łagodzenia 
   jego skutków na terenie województwa kujawsko-pomorskiego, 
   Poddziałanie 9.3.2</t>
  </si>
  <si>
    <t xml:space="preserve">     dotacje na zadania bieżące - na finansowanie części unijnej (budżet   
     środków europejskich)</t>
  </si>
  <si>
    <t xml:space="preserve">     dotacje na zadania bieżące - na finansowanie części krajowej</t>
  </si>
  <si>
    <t xml:space="preserve"> - Realizacja działań z zakresu edukacji i bezpieczeństwa publicznego 
   ukierunkowanych na kształtowanie właściwych postaw funkcjonowania 
   społecznego w sytuacji występowania zagrożeń epidemiologicznych,
   Poddziałanie 9.3.1</t>
  </si>
  <si>
    <t xml:space="preserve">     dotacja celowa z budżetu państwa na zadania inwestycyjne (budżet   
     środków europejskich)</t>
  </si>
  <si>
    <t>92195</t>
  </si>
  <si>
    <t>Młyn Kultury - Przebudowa, rozbudowa i zmiana sposobu użytkowania budynku magazynowego przy ul. Kościuszki 77 w Toruniu - na budynek o funkcji użyteczności publicznej - POIiŚ, Działanie 8.1</t>
  </si>
  <si>
    <r>
      <t xml:space="preserve">projekt: </t>
    </r>
    <r>
      <rPr>
        <u val="single"/>
        <sz val="10"/>
        <rFont val="Times New Roman"/>
        <family val="1"/>
      </rPr>
      <t xml:space="preserve">Przebudowa drogi wojewódzkiej Nr 249 wraz z uruchomieniem przeprawy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promowej przez Wisłę na wysokości Solca Kujawskiego i Czarnowa - 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>RPO WK-P, Działanie 5.1</t>
    </r>
    <r>
      <rPr>
        <sz val="10"/>
        <rFont val="Times New Roman"/>
        <family val="1"/>
      </rPr>
      <t xml:space="preserve">
              (str. 126 pkt 5 lit. l)</t>
    </r>
  </si>
  <si>
    <t>60017</t>
  </si>
  <si>
    <r>
      <t xml:space="preserve">zadanie: </t>
    </r>
    <r>
      <rPr>
        <u val="single"/>
        <sz val="10"/>
        <rFont val="Times New Roman"/>
        <family val="1"/>
      </rPr>
      <t>Budowa parkingu</t>
    </r>
  </si>
  <si>
    <t>Drogi wewnętrzne</t>
  </si>
  <si>
    <r>
      <t xml:space="preserve">zadanie: </t>
    </r>
    <r>
      <rPr>
        <u val="single"/>
        <sz val="10"/>
        <rFont val="Times New Roman"/>
        <family val="1"/>
      </rPr>
      <t>Budowa parkingu</t>
    </r>
    <r>
      <rPr>
        <sz val="10"/>
        <rFont val="Times New Roman"/>
        <family val="1"/>
      </rPr>
      <t xml:space="preserve"> (str. 187)</t>
    </r>
  </si>
  <si>
    <t xml:space="preserve"> - Doposażenie szpitali w województwie kujawsko-pomorskim związane
   z zapobieganiem, przeciwdziałaniem i zwalczaniem COVID-19, 
   Poddziałanie 6.1.1</t>
  </si>
  <si>
    <r>
      <t xml:space="preserve">zadanie: </t>
    </r>
    <r>
      <rPr>
        <u val="single"/>
        <sz val="10"/>
        <rFont val="Times New Roman"/>
        <family val="1"/>
      </rPr>
      <t>Granty w trybie pożytku publicznego - zadania w zakresie upowszechniania</t>
    </r>
    <r>
      <rPr>
        <sz val="10"/>
        <rFont val="Times New Roman"/>
        <family val="1"/>
      </rPr>
      <t xml:space="preserve">
               </t>
    </r>
    <r>
      <rPr>
        <u val="single"/>
        <sz val="10"/>
        <rFont val="Times New Roman"/>
        <family val="1"/>
      </rPr>
      <t>kultury fizycznej i sportu</t>
    </r>
    <r>
      <rPr>
        <sz val="10"/>
        <rFont val="Times New Roman"/>
        <family val="1"/>
      </rPr>
      <t xml:space="preserve"> (str. 190)</t>
    </r>
  </si>
  <si>
    <r>
      <t xml:space="preserve">zadanie: </t>
    </r>
    <r>
      <rPr>
        <u val="single"/>
        <sz val="10"/>
        <rFont val="Times New Roman"/>
        <family val="1"/>
      </rPr>
      <t xml:space="preserve">Granty w trybie pożytku publicznego - Programy Sportu Powszechnego
</t>
    </r>
    <r>
      <rPr>
        <sz val="10"/>
        <rFont val="Times New Roman"/>
        <family val="1"/>
      </rPr>
      <t xml:space="preserve">                (str. 191)</t>
    </r>
  </si>
  <si>
    <r>
      <t xml:space="preserve">zadanie: </t>
    </r>
    <r>
      <rPr>
        <u val="single"/>
        <sz val="10"/>
        <rFont val="Times New Roman"/>
        <family val="1"/>
      </rPr>
      <t>Promocja województwa</t>
    </r>
    <r>
      <rPr>
        <sz val="10"/>
        <rFont val="Times New Roman"/>
        <family val="1"/>
      </rPr>
      <t xml:space="preserve"> (str. 139)</t>
    </r>
  </si>
  <si>
    <t>85195</t>
  </si>
  <si>
    <r>
      <t xml:space="preserve">projekt: </t>
    </r>
    <r>
      <rPr>
        <u val="single"/>
        <sz val="10"/>
        <rFont val="Times New Roman"/>
        <family val="1"/>
      </rPr>
      <t xml:space="preserve">Realizacja działań z zakresu edukacji i bezpieczeństwa publicznego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ukierunkowanych na kształtowanie właściwych postaw funkcjonowania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społecznego w sytuacji występowania zagrożeń epidemiologicznych,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>RPO WK-P, Poddziałanie 9.3.1</t>
    </r>
    <r>
      <rPr>
        <sz val="10"/>
        <rFont val="Times New Roman"/>
        <family val="1"/>
      </rPr>
      <t xml:space="preserve"> (str. 164</t>
    </r>
    <r>
      <rPr>
        <u val="single"/>
        <sz val="10"/>
        <rFont val="Times New Roman"/>
        <family val="1"/>
      </rPr>
      <t>)</t>
    </r>
  </si>
  <si>
    <t>wydatki bieżące</t>
  </si>
  <si>
    <t>wydatki inwestycyjne</t>
  </si>
  <si>
    <r>
      <t xml:space="preserve">projekt: </t>
    </r>
    <r>
      <rPr>
        <u val="single"/>
        <sz val="10"/>
        <rFont val="Times New Roman"/>
        <family val="1"/>
      </rPr>
      <t xml:space="preserve">Kujawsko-Pomorskie - rozwój poprzez kulturę 2019 - RPO WK-P,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>Działanie 4.4</t>
    </r>
  </si>
  <si>
    <r>
      <t xml:space="preserve">projekt: </t>
    </r>
    <r>
      <rPr>
        <u val="single"/>
        <sz val="10"/>
        <rFont val="Times New Roman"/>
        <family val="1"/>
      </rPr>
      <t xml:space="preserve">Kujawsko-Pomorskie - rozwój poprzez kulturę 2020 - RPO WK-P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>Działanie 4.4</t>
    </r>
    <r>
      <rPr>
        <sz val="10"/>
        <rFont val="Times New Roman"/>
        <family val="1"/>
      </rPr>
      <t xml:space="preserve"> (str. 188</t>
    </r>
    <r>
      <rPr>
        <u val="single"/>
        <sz val="10"/>
        <rFont val="Times New Roman"/>
        <family val="1"/>
      </rPr>
      <t>)</t>
    </r>
  </si>
  <si>
    <r>
      <t xml:space="preserve">projekt: </t>
    </r>
    <r>
      <rPr>
        <u val="single"/>
        <sz val="10"/>
        <rFont val="Times New Roman"/>
        <family val="1"/>
      </rPr>
      <t xml:space="preserve">Doposażenie szpitali w województwie kujawsko-pomorskim związane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z zapobieganiem, przeciwdziałaniem i zwalczaniem COVID-19 - RPO WK-P,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>Poddziałanie 6.1.1</t>
    </r>
  </si>
  <si>
    <t xml:space="preserve"> - wydatki majątkowe - zadania z udziałem środków UE i innych źródeł 
   zagranicznych (kol .14 zał. nr 3 do projektu uchwały budżetowej)</t>
  </si>
  <si>
    <t>85395</t>
  </si>
  <si>
    <r>
      <t xml:space="preserve">projekt: </t>
    </r>
    <r>
      <rPr>
        <u val="single"/>
        <sz val="10"/>
        <rFont val="Times New Roman"/>
        <family val="1"/>
      </rPr>
      <t xml:space="preserve">Wsparcie osób starszych i kadry świadczącej usługi społeczne w zakresie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przeciwdziałania rozprzestrzenianiu się COVID-19, łagodzenia jego skutków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na terenie województwa kujawsko-pomorskiego -  RPO WK-P, Poddziałanie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>9.3.2</t>
    </r>
  </si>
  <si>
    <t xml:space="preserve">Zwiększa się o kwotę 200.000 zł wydatki zaplanowane na zlecenie zadań publicznych w trybie ustawy o pożytku publicznym związanych z realizacją zadań Samorządu Województwa w zakresie upowszechniania i rozwoju kultury fizycznej i sportu z przeznaczeniem na organizację imprez sportowych przy jednoczesnym zmniejszeniu wydatków na przeprowadzenie konkursów w trybie ustawy o działalności pożytku publicznego i wolontariacie w celu wyłonienia operatorów wojewódzkich do obsługi opracowanych przez Ministerstwo Sportu programów sportu powszechnego. Zmiana dokonywana jest zgodnie z wnioskiem Komisji Sportu i Turystyki Sejmiku Województwa Kujawsko-Pomorskiego zawartym w piśmie KS-K.0014.11.8.2020 z dnia 27 listopada 2020 r. </t>
  </si>
  <si>
    <r>
      <t xml:space="preserve">Określa się w 2021 r. wydatki w kwocie 13.948.248 zł na projekt pn. </t>
    </r>
    <r>
      <rPr>
        <i/>
        <sz val="10"/>
        <rFont val="Times New Roman"/>
        <family val="1"/>
      </rPr>
      <t xml:space="preserve">"Rozbudowa drogi wojewódzkiej Nr 251 Kaliska-Inowrocław na odcinku od km 19+649 (od granicy województwa kujawsko-pomorskiego) do km 34+200 oraz od km 34+590,30 do km 35+290 wraz z przebudową mostu na rzece Gąsawka w miejscowości Żnin" </t>
    </r>
    <r>
      <rPr>
        <sz val="10"/>
        <rFont val="Times New Roman"/>
        <family val="1"/>
      </rPr>
      <t>realizowany przez Zarząd Dróg Wojewódzkich w Bydgoszczy w ramach RPO WK-P, Działania 5.1. Zmiana wynika z aktualizacji harmonogramu robót drogowych i konieczności wydłużenia okresu realizacji inwestycji. Środki przeniesione zostają z roku 2020.</t>
    </r>
  </si>
  <si>
    <r>
      <t xml:space="preserve">Zadanie pn. </t>
    </r>
    <r>
      <rPr>
        <i/>
        <sz val="10"/>
        <rFont val="Times New Roman"/>
        <family val="1"/>
      </rPr>
      <t>"Budowa parkingu"</t>
    </r>
    <r>
      <rPr>
        <sz val="10"/>
        <rFont val="Times New Roman"/>
        <family val="1"/>
      </rPr>
      <t xml:space="preserve"> przenosi się do rozdziału 60017.</t>
    </r>
  </si>
  <si>
    <r>
      <t xml:space="preserve">zadanie: </t>
    </r>
    <r>
      <rPr>
        <u val="single"/>
        <sz val="10"/>
        <rFont val="Times New Roman"/>
        <family val="1"/>
      </rPr>
      <t>Spółki Wodne (str. 116)</t>
    </r>
  </si>
  <si>
    <t>Krajowe pasażerskie przewozy kolejowe</t>
  </si>
  <si>
    <t>60001</t>
  </si>
  <si>
    <r>
      <t xml:space="preserve">zadanie: </t>
    </r>
    <r>
      <rPr>
        <u val="single"/>
        <sz val="10"/>
        <rFont val="Times New Roman"/>
        <family val="1"/>
      </rPr>
      <t>Pakiet bydgoski A (str. 121)</t>
    </r>
  </si>
  <si>
    <r>
      <t xml:space="preserve">zadanie: </t>
    </r>
    <r>
      <rPr>
        <u val="single"/>
        <sz val="10"/>
        <rFont val="Times New Roman"/>
        <family val="1"/>
      </rPr>
      <t>Pakiet grudziądzki B (str. 121)</t>
    </r>
  </si>
  <si>
    <r>
      <t xml:space="preserve">zadanie: </t>
    </r>
    <r>
      <rPr>
        <u val="single"/>
        <sz val="10"/>
        <rFont val="Times New Roman"/>
        <family val="1"/>
      </rPr>
      <t>Koszty korzystania z infrastruktury kolejowej (str. 122)</t>
    </r>
  </si>
  <si>
    <r>
      <t xml:space="preserve">zadanie: </t>
    </r>
    <r>
      <rPr>
        <u val="single"/>
        <sz val="10"/>
        <rFont val="Times New Roman"/>
        <family val="1"/>
      </rPr>
      <t>Dotowanie kolejowych przewozów pasażerskich 2020-2035</t>
    </r>
  </si>
  <si>
    <r>
      <t xml:space="preserve">projekt: </t>
    </r>
    <r>
      <rPr>
        <u val="single"/>
        <sz val="10"/>
        <rFont val="Times New Roman"/>
        <family val="1"/>
      </rPr>
      <t xml:space="preserve">Młyn Kultury - Przebudowa, rozbudowa i zmiana sposobu użytkowania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budynku magazynowego przy ul. Kościuszki 77 w Toruniu - na budynek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>o funkcji użyteczności publicznej - POIiŚ, Działanie 8.1</t>
    </r>
    <r>
      <rPr>
        <sz val="10"/>
        <rFont val="Times New Roman"/>
        <family val="1"/>
      </rPr>
      <t xml:space="preserve"> (str. 187)</t>
    </r>
  </si>
  <si>
    <r>
      <t xml:space="preserve">zadanie: </t>
    </r>
    <r>
      <rPr>
        <u val="single"/>
        <sz val="10"/>
        <rFont val="Times New Roman"/>
        <family val="1"/>
      </rPr>
      <t xml:space="preserve">Rezerwa celowa na realizację zadań własnych z zakresu zarządzania 
</t>
    </r>
    <r>
      <rPr>
        <sz val="10"/>
        <rFont val="Times New Roman"/>
        <family val="1"/>
      </rPr>
      <t xml:space="preserve">               </t>
    </r>
    <r>
      <rPr>
        <u val="single"/>
        <sz val="10"/>
        <rFont val="Times New Roman"/>
        <family val="1"/>
      </rPr>
      <t>kryzysowego</t>
    </r>
    <r>
      <rPr>
        <sz val="10"/>
        <rFont val="Times New Roman"/>
        <family val="1"/>
      </rPr>
      <t xml:space="preserve"> (str. 146)</t>
    </r>
  </si>
  <si>
    <t>75018</t>
  </si>
  <si>
    <t>Urzędy marszałkowskie</t>
  </si>
  <si>
    <r>
      <t xml:space="preserve">zadanie: </t>
    </r>
    <r>
      <rPr>
        <u val="single"/>
        <sz val="10"/>
        <rFont val="Times New Roman"/>
        <family val="1"/>
      </rPr>
      <t xml:space="preserve">Pomoc Techniczna, Działanie 12.1 Wsparcie procesu zarządzania 
</t>
    </r>
    <r>
      <rPr>
        <sz val="10"/>
        <rFont val="Times New Roman"/>
        <family val="1"/>
      </rPr>
      <t xml:space="preserve">                </t>
    </r>
    <r>
      <rPr>
        <u val="single"/>
        <sz val="10"/>
        <rFont val="Times New Roman"/>
        <family val="1"/>
      </rPr>
      <t>i wdrażania RPO - Pula do wykorzystania</t>
    </r>
    <r>
      <rPr>
        <sz val="10"/>
        <rFont val="Times New Roman"/>
        <family val="1"/>
      </rPr>
      <t xml:space="preserve"> (str. 138)</t>
    </r>
  </si>
  <si>
    <r>
      <t xml:space="preserve">zadanie: </t>
    </r>
    <r>
      <rPr>
        <u val="single"/>
        <sz val="10"/>
        <rFont val="Times New Roman"/>
        <family val="1"/>
      </rPr>
      <t xml:space="preserve">Wykonanie dokumentacji projektowej dla zadania inwestycyjnego 
</t>
    </r>
    <r>
      <rPr>
        <sz val="10"/>
        <rFont val="Times New Roman"/>
        <family val="1"/>
      </rPr>
      <t xml:space="preserve">               </t>
    </r>
    <r>
      <rPr>
        <u val="single"/>
        <sz val="10"/>
        <rFont val="Times New Roman"/>
        <family val="1"/>
      </rPr>
      <t xml:space="preserve">pn. "Remont, przebudowa i rozbudowa Filharmonii Pomorskiej
</t>
    </r>
    <r>
      <rPr>
        <sz val="10"/>
        <rFont val="Times New Roman"/>
        <family val="1"/>
      </rPr>
      <t xml:space="preserve">               </t>
    </r>
    <r>
      <rPr>
        <u val="single"/>
        <sz val="10"/>
        <rFont val="Times New Roman"/>
        <family val="1"/>
      </rPr>
      <t xml:space="preserve">im. Ignacego Jana Paderewskiego w Bydgoszczy, RPO WK-P, 
</t>
    </r>
    <r>
      <rPr>
        <sz val="10"/>
        <rFont val="Times New Roman"/>
        <family val="1"/>
      </rPr>
      <t xml:space="preserve">               </t>
    </r>
    <r>
      <rPr>
        <u val="single"/>
        <sz val="10"/>
        <rFont val="Times New Roman"/>
        <family val="1"/>
      </rPr>
      <t>Działanie 12.1</t>
    </r>
  </si>
  <si>
    <r>
      <t xml:space="preserve">Zwiększa się o kwotę 3.450.000 zł wydatki zaplanowane na projekt pn. </t>
    </r>
    <r>
      <rPr>
        <i/>
        <sz val="10"/>
        <rFont val="Times New Roman"/>
        <family val="1"/>
      </rPr>
      <t>"Realizacja działań z zakresu edukacji i bezpieczeństwa publicznego ukierunkowanych na kształtowanie właściwych postaw funkcjonowania społecznego w sytuacji występowania zagrożeń epidemiologicznych"</t>
    </r>
    <r>
      <rPr>
        <sz val="10"/>
        <rFont val="Times New Roman"/>
        <family val="1"/>
      </rPr>
      <t xml:space="preserve"> realizowany w ramach RPO WK-P, Poddziałania 9.3.1 w związku z rozszerzeniem zakresu rzeczowego projektu i zwiększeniem jego ogólnej wartości.</t>
    </r>
  </si>
  <si>
    <r>
      <t xml:space="preserve">Zwiększa się o kwotę 1.735.106 zł wydatki zaplanowane na projekt pn. </t>
    </r>
    <r>
      <rPr>
        <i/>
        <sz val="10"/>
        <rFont val="Times New Roman"/>
        <family val="1"/>
      </rPr>
      <t>"Młyn Kultury - Przebudowa, rozbudowa i zmiana sposobu użytkowania budynku magazynowego  przy ul. Kościuszki 77 w Toruniu - na budynek o funkcji użyteczności publicznej"</t>
    </r>
    <r>
      <rPr>
        <sz val="10"/>
        <rFont val="Times New Roman"/>
        <family val="1"/>
      </rPr>
      <t xml:space="preserve"> realizowany w ramach POIiŚ, Działania 8.1. Zmiana wynika z konieczności aktualizacji harmonogramu robót budowlanych i wydłużenia okresu realizacji inwestycji. Środki przeniesione zostają z roku 2020.</t>
    </r>
  </si>
  <si>
    <t xml:space="preserve"> - Wsparcie opieki nad zabytkami Województwa Kujawsko-Pomorskiego 
   w 2020 roku, Działanie 4.4</t>
  </si>
  <si>
    <t xml:space="preserve"> - Ograniczenie negatywnych skutków COVID-19 poprzez działania 
   profilaktyczne i zabezpieczające skierowane do służb medycznych,
   Poddziałanie 9.3.1</t>
  </si>
  <si>
    <t xml:space="preserve">
     dotacje na zadania inwestycyjne - na finansowanie części unijnej 
    (budżet   środków europejskich)</t>
  </si>
  <si>
    <t xml:space="preserve">     dotacje na zadania inwestycyjne - na finansowanie części krajowej</t>
  </si>
  <si>
    <t xml:space="preserve">   dotacje na zadania inwestycyjne - na finansowanie części unijnej 
  (budżet   środków europejskich)</t>
  </si>
  <si>
    <r>
      <t xml:space="preserve">projekt: </t>
    </r>
    <r>
      <rPr>
        <u val="single"/>
        <sz val="10"/>
        <rFont val="Times New Roman"/>
        <family val="1"/>
      </rPr>
      <t xml:space="preserve">Ograniczenie negatywnych skutków COVID-19 poprzez działania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profilaktyczne i zabezpieczające skierowane do służb medycznych,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>RPO WK-P, Poddziałanie 9.3.1</t>
    </r>
    <r>
      <rPr>
        <sz val="10"/>
        <rFont val="Times New Roman"/>
        <family val="1"/>
      </rPr>
      <t xml:space="preserve"> </t>
    </r>
  </si>
  <si>
    <t xml:space="preserve"> - Poddziałanie 9.3.2 Rozwój usług społecznych</t>
  </si>
  <si>
    <t xml:space="preserve"> projekty:</t>
  </si>
  <si>
    <t>Załącznik Nr 1 "Dochody budżetu Województwa Kujawsko-Pomorskiego wg źródeł pochodzenia. Plan na 2021 rok";</t>
  </si>
  <si>
    <t>Załącznik Nr 2 "Dochody budżetu Województwa Kujawsko-Pomorskiego wg klasyfikacji budżetowej. Plan na 2021 rok";</t>
  </si>
  <si>
    <t>Załącznik Nr 3 "Wydatki budżetu Województwa Kujawsko-Pomorskiego wg grup wydatków. Plan na 2021 rok";</t>
  </si>
  <si>
    <t>Załącznik Nr 4 "Wydatki budżetu Województwa Kujawsko-Pomorskiego wg klasyfikacji budżetowej. Plan na 2021 rok";</t>
  </si>
  <si>
    <t>Załącznik nr 6 "Projekty i działania realizowane w ramach Regionalnego Programu Operacyjnego Województwa Kujawsko-Pomorskiego 2014-2020. Plan na 2021 rok";</t>
  </si>
  <si>
    <t>Załącznik nr 8 "Wydatki na zadania inwestycyjne. Plan na 2021 rok";</t>
  </si>
  <si>
    <t>Załącznik Nr 9 "Dotacje udzielane z budżetu Województwa Kujawsko-Pomorskiego. Plan na 2021 rok";</t>
  </si>
  <si>
    <t>§ 8 ust. 11 dotyczący wydatków na ochronę, rekultywację, poprawę jakości gruntów rolnych i wypłatę odszkodowań</t>
  </si>
  <si>
    <r>
      <t xml:space="preserve"> - Kujawsko-Pomorskie - rozwój poprzez kulturę 2020, Działanie 4.4
   </t>
    </r>
    <r>
      <rPr>
        <i/>
        <sz val="9"/>
        <rFont val="Times New Roman"/>
        <family val="1"/>
      </rPr>
      <t>dotacje na zadania bieżące - na finansowanie części unijnej 
   (budżet środków europejskich)</t>
    </r>
  </si>
  <si>
    <r>
      <t xml:space="preserve"> - Kujawsko-Pomorskie - rozwój poprzez kulturę 2019, Działanie 4.4
   </t>
    </r>
    <r>
      <rPr>
        <i/>
        <sz val="9"/>
        <rFont val="Times New Roman"/>
        <family val="1"/>
      </rPr>
      <t>dotacje na zadania bieżące - na finansowanie części unijnej 
   (budżet środków europejskich)</t>
    </r>
  </si>
  <si>
    <r>
      <t xml:space="preserve"> - Przebudowa drogi wojewódzkiej Nr 249 wraz z uruchomieniem przeprawy
   promowej przez Wisłę na wysokości Solca Kujawskiego i Czarnowa, 
   Działanie 5.1
   </t>
    </r>
    <r>
      <rPr>
        <i/>
        <sz val="9"/>
        <rFont val="Times New Roman"/>
        <family val="1"/>
      </rPr>
      <t>dotacje na zadania inwestycyjne - na finansowanie części unijnej 
   (budżet   środków europejskich)</t>
    </r>
  </si>
  <si>
    <t>Ochrona zdrowia</t>
  </si>
  <si>
    <t>85295</t>
  </si>
  <si>
    <r>
      <t xml:space="preserve">zadanie: </t>
    </r>
    <r>
      <rPr>
        <u val="single"/>
        <sz val="10"/>
        <rFont val="Times New Roman"/>
        <family val="1"/>
      </rPr>
      <t>Rozwój usług społecznych, RPO WK-P, Poddziałanie 9.3.2</t>
    </r>
  </si>
  <si>
    <t>13.</t>
  </si>
  <si>
    <t>14.</t>
  </si>
  <si>
    <t>15.</t>
  </si>
  <si>
    <r>
      <t xml:space="preserve">zadanie: </t>
    </r>
    <r>
      <rPr>
        <u val="single"/>
        <sz val="10"/>
        <rFont val="Times New Roman"/>
        <family val="1"/>
      </rPr>
      <t>Rezerwa ogólna</t>
    </r>
    <r>
      <rPr>
        <sz val="10"/>
        <rFont val="Times New Roman"/>
        <family val="1"/>
      </rPr>
      <t xml:space="preserve"> (str. 145)</t>
    </r>
  </si>
  <si>
    <t>Zmniejsza się rezerwę ogólną o kwotę 80.000 zł w części zaplanowanej na wydatki bieżące. Po zmianach wprowadzanych autopoprawką rezerwa stanowić będzie 0,45 % planowanych wydatków budżetu.</t>
  </si>
  <si>
    <t xml:space="preserve">projekt: </t>
  </si>
  <si>
    <t>W związku ze zmianami wprowadzanymi autopoprawką zwiększa się o kwotę 80.000 zł rezerwę celową na realizację zadań własnych z  zakresu zarządzania kryzysowego i uaktualnia kalkulację zamieszczoną  na str. 146.</t>
  </si>
  <si>
    <t>W związku z koniecznością zabezpieczenia środków na współfinansowanie krajowe dla projektów RPO WK-P 2014-2020 wprowadzanych lub zmienianych autopoprawką, zmniejsza się o kwotę 2.360.391 zł wydatki zaplanowane Poddziałanie 9.3.2 Rozwój usług społecznych.</t>
  </si>
  <si>
    <r>
      <t xml:space="preserve"> - Rozbudowa drogi wojewódzkiej Nr 251 Kaliska-Inowrocław na odcinku 
   od km 19+649 (od granicy województwa kujawsko-pomorskiego) do km 
   34+200 oraz od km 34+590,30 do km 35+290 wraz z przebudową mostu 
   na rzece Gąsawka w miejscowości Żnin, Działanie 5.1
   </t>
    </r>
    <r>
      <rPr>
        <i/>
        <sz val="9"/>
        <rFont val="Times New Roman"/>
        <family val="1"/>
      </rPr>
      <t>dotacje na zadania inwestycyjne - na finansowanie części unijnej 
   (budżet środków europejskich)</t>
    </r>
  </si>
  <si>
    <t>Odstępuje się od podziału środków zabezpieczonych na dotowanie regionalnych przewozów pasażerskich realizowanych przez przewoźników na pakiety z wyszczególnieniem linii kolejowych. Wydatki na dotowanie kolejowych przewozów pasażerskich wraz z kosztami utrzymania infrastruktury kolejowej zabezpiecza się w łącznej kwocie 82.600.000 zł w ramach jednego zadania.</t>
  </si>
  <si>
    <r>
      <t xml:space="preserve">Zwiększa się w 2021 r. wydatki zaplanowane na projekt pn. </t>
    </r>
    <r>
      <rPr>
        <i/>
        <sz val="10"/>
        <rFont val="Times New Roman"/>
        <family val="1"/>
      </rPr>
      <t xml:space="preserve">"Przebudowa drogi wojewódzkiej Nr 249 wraz z uruchomieniem przeprawy promowej przez Wisłę na wysokości Solca Kujawskiego i Czarnowa" </t>
    </r>
    <r>
      <rPr>
        <sz val="10"/>
        <rFont val="Times New Roman"/>
        <family val="1"/>
      </rPr>
      <t>realizowany przez Zarząd Dróg Wojewódzkich w Bydgoszczy w ramach RPO WK-P, Działania 5.1 w związku z rozstrzygnięciem postępowania przetargowego wszczętego po odstąpieniu wykonawcy od umowy na roboty budowlane w ramach przebudowy układu drogowego w Czarnowie i Solcu Kujawskim i dostosowaniem planu do harmonogramu prac nowego wykonawcy. Środki przeniesione zostają z roku 2020.</t>
    </r>
  </si>
  <si>
    <r>
      <t xml:space="preserve">Określa się wydatki w kwocie 325.202 zł na zadanie pn. </t>
    </r>
    <r>
      <rPr>
        <i/>
        <sz val="10"/>
        <rFont val="Times New Roman"/>
        <family val="1"/>
      </rPr>
      <t>"Budowa parkingu"</t>
    </r>
    <r>
      <rPr>
        <sz val="10"/>
        <rFont val="Times New Roman"/>
        <family val="1"/>
      </rPr>
      <t xml:space="preserve">. Inwestycja przeniesiona zostaje z rozdziału 92195 w celu zastosowania właściwego rozdziału klasyfikacji budżetowej dla wydatków dotyczących kosztów budowy dodatkowych miejsc parkingowych  związanych z przedsięwzięciem pn. "Młyn Kultury - Przebudowa, rozbudowa i zmiana sposobu użytkowania budynku magazynowego przy ul. Kościuszki 77 w Toruniu - na budynek o funkcji użyteczności publicznej" realizowanym w ramach POIiŚ, Działania 8.1. </t>
    </r>
  </si>
  <si>
    <r>
      <t xml:space="preserve">Zmniejsza się o kwotę 9.750.502 zł pulę środków, zaplanowaną do dyspozycji Zarządu Województwa na nowe lub istniejące projekty w ramach Pomocy Technicznej RPO WK-P. Środki zostają rozdysponowane na projekt sklasyfikowany w rozdziale 92108 pn. </t>
    </r>
    <r>
      <rPr>
        <i/>
        <sz val="10"/>
        <rFont val="Times New Roman"/>
        <family val="1"/>
      </rPr>
      <t>"Wykonanie dokumentacji projektowej dla zadania inwestycyjnego pn. "Remont, przebudowa i rozbudowa Filharmonii Pomorskiej im. Ignacego Jana Paderewskiego w Bydgoszczy"</t>
    </r>
    <r>
      <rPr>
        <sz val="10"/>
        <rFont val="Times New Roman"/>
        <family val="1"/>
      </rPr>
      <t xml:space="preserve">. </t>
    </r>
  </si>
  <si>
    <r>
      <t xml:space="preserve">Zmniejsza się o kwotę 172.500 zł wydatki zaplanowane na zadanie pn. </t>
    </r>
    <r>
      <rPr>
        <i/>
        <sz val="10"/>
        <rFont val="Times New Roman"/>
        <family val="1"/>
      </rPr>
      <t>"Promocja województwa"</t>
    </r>
    <r>
      <rPr>
        <sz val="10"/>
        <rFont val="Times New Roman"/>
        <family val="1"/>
      </rPr>
      <t xml:space="preserve">. Środki przeniesione zostają do rozdziału 85195 z przeznaczeniem na zabezpieczenie wkładu własnego w projekcie pn. </t>
    </r>
    <r>
      <rPr>
        <i/>
        <sz val="10"/>
        <rFont val="Times New Roman"/>
        <family val="1"/>
      </rPr>
      <t>"Realizacja działań z zakresu edukacji i bezpieczeństwa publicznego ukierunkowanych na kształtowanie właściwych postaw funkcjonowania społecznego w sytuacji występowania zagrożeń epidemiologicznych"</t>
    </r>
    <r>
      <rPr>
        <sz val="10"/>
        <rFont val="Times New Roman"/>
        <family val="1"/>
      </rPr>
      <t xml:space="preserve"> realizowanym w ramach RPO WK-P, Poddziałania 9.3.1.</t>
    </r>
  </si>
  <si>
    <r>
      <rPr>
        <u val="single"/>
        <sz val="10"/>
        <rFont val="Times New Roman"/>
        <family val="1"/>
      </rPr>
      <t>Pozostałe rezerwy celowe</t>
    </r>
    <r>
      <rPr>
        <sz val="10"/>
        <rFont val="Times New Roman"/>
        <family val="1"/>
      </rPr>
      <t xml:space="preserve"> (str. 145)</t>
    </r>
  </si>
  <si>
    <t>Po zmianach wprowadzanych autopoprawką suma pozostałych rezerw celowych zaplanowanych na wydatki, których podział na pozycje klasyfikacji budżetowej nie może być dokonany w okresie opracowywania budżetu województwa oraz na skutek obowiązku wynikającego z odrębnych ustaw stanowić będzie 0,77 %.planowanych wydatków budżetu.</t>
  </si>
  <si>
    <r>
      <t>Określa się wydatki w kwocie 9.750.502 zł na projekt pn. "</t>
    </r>
    <r>
      <rPr>
        <i/>
        <sz val="10"/>
        <rFont val="Times New Roman"/>
        <family val="1"/>
      </rPr>
      <t xml:space="preserve">Wykonanie dokumentacji projektowej dla zadania inwestycyjnego pn. "Remont, przebudowa i rozbudowa Filharmonii Pomorskiej im. Ignacego Jana Paderewskiego w Bydgoszczy" </t>
    </r>
    <r>
      <rPr>
        <sz val="10"/>
        <rFont val="Times New Roman"/>
        <family val="1"/>
      </rPr>
      <t>przewidziany do realizacji w ramach RPO WK-P, Działania 12.1. Środki wyodrębnione zostają z puli zaplanowanej w rozdziale 75018 do dyspozycji Zarządu Województwa na nowe lub istniejące projekty w ramach Pomocy Technicznej RPO WK-P.</t>
    </r>
  </si>
  <si>
    <r>
      <t xml:space="preserve">Określa się w 2021 r. wydatki w kwocie 263.140 zł na projekt pn. </t>
    </r>
    <r>
      <rPr>
        <i/>
        <sz val="10"/>
        <rFont val="Times New Roman"/>
        <family val="1"/>
      </rPr>
      <t>"Kujawsko-Pomorskie - rozwój poprzez kulturę 2019"</t>
    </r>
    <r>
      <rPr>
        <sz val="10"/>
        <rFont val="Times New Roman"/>
        <family val="1"/>
      </rPr>
      <t xml:space="preserve"> realizowany w ramach RPO WK-P, Działania 4.4 w wyniku opóźnień w przekazywaniu środków partnerom projektu na skutek nieprzedłożenia przez nich stosownych rozliczeń. Środki przeniesione zostają z roku 2020. Wydłuzony zostaje okres realizacji projektu, ogólna wartość się nie zmienia.</t>
    </r>
  </si>
  <si>
    <t>§ 5 pkt 2 lit. g dotyczący rezerwy celowej na realizację zadań własnych z zakresu zarządzania kryzysowego</t>
  </si>
  <si>
    <t>Załącznik nr 12 "Dochody i wydatki na zadania realizowane w drodze umów i porozumień między jednostkami samorządu terytorialnego. Plan na 2021 rok".</t>
  </si>
  <si>
    <t xml:space="preserve">§ 8 ust. 11 dotyczący dochodów związanych z wyłączeniem z produkcji gruntów rolnych </t>
  </si>
  <si>
    <t>Załącznik nr 5 "Wynik budżetowy i finansowy. Plan na 2021 rok";</t>
  </si>
  <si>
    <t>Załącznik nr 7 "Pozostałe projekty i działania realizowane ze środków zagranicznych. Plan na 2021 rok"";</t>
  </si>
  <si>
    <t>Ponadto dodaje się nowy załącznik nr 14 "Dochody i wydatki związane ze szczególnymi zasadami wykonywania budżetu województwa wynikającymi z odrębnych ustaw. Plan na 2021 rok".</t>
  </si>
  <si>
    <r>
      <t xml:space="preserve">Zwiększa się o kwotę 604.389 zł wydatki zaplanowane na projekt pn. </t>
    </r>
    <r>
      <rPr>
        <i/>
        <sz val="10"/>
        <rFont val="Times New Roman"/>
        <family val="1"/>
      </rPr>
      <t>"Kujawsko-Pomorskie - rozwój poprzez kulturę 2020"</t>
    </r>
    <r>
      <rPr>
        <sz val="10"/>
        <rFont val="Times New Roman"/>
        <family val="1"/>
      </rPr>
      <t xml:space="preserve"> realizowany w ramach RPO WK-P, Działania 4.4 w związku z przeniesieniem części środków z roku 2020 w wyniku opóźnień w składaniu rozliczeń przez partnerów. Nie zmienia się ogólna wartość projektu.</t>
    </r>
  </si>
  <si>
    <r>
      <t xml:space="preserve">Odstępuje się od udzielenia dofinansowania na bieżące utrzymanie melioracji szczegółowych w formie dotacji celowych dla Spółek Wodnych.  Środki w kwocie 1.300.000 zł przeznaczone zostają na pomoc finansową dla gmin z terenu województwa kujawsko-pomorskiego na wsparcie Spółek Wodnych w bieżącym utrzymaniu wód i urządzeń wodnych. Nazwa zadania otrzymuje brzmienie: </t>
    </r>
    <r>
      <rPr>
        <i/>
        <sz val="10"/>
        <rFont val="Times New Roman"/>
        <family val="1"/>
      </rPr>
      <t>"Spółki wodne - pomoc finansowa dla gmin".</t>
    </r>
  </si>
  <si>
    <t>budżet środków europejskich na wydatki inwestycyjne</t>
  </si>
  <si>
    <r>
      <t xml:space="preserve">projekt: </t>
    </r>
    <r>
      <rPr>
        <u val="single"/>
        <sz val="10"/>
        <rFont val="Times New Roman"/>
        <family val="1"/>
      </rPr>
      <t xml:space="preserve">Rozbudowa drogi wojewódzkiej Nr 251 Kaliska-Inowrocław na odcinku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od km 19+649 (od granicy województwa kujawsko-pomorskiego) do km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34+200 oraz od km 34+590,30 do km 35+290 wraz z przebudową mostu na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rzece Gąsawka w miejscowości Żnin -  RPO WK-P, Działanie 5.1
</t>
    </r>
    <r>
      <rPr>
        <sz val="10"/>
        <rFont val="Times New Roman"/>
        <family val="1"/>
      </rPr>
      <t xml:space="preserve">            </t>
    </r>
    <r>
      <rPr>
        <i/>
        <sz val="10"/>
        <rFont val="Times New Roman"/>
        <family val="1"/>
      </rPr>
      <t xml:space="preserve">  budżet środków europejskich na wydatki inwestycyjne</t>
    </r>
  </si>
  <si>
    <r>
      <t xml:space="preserve">zadanie: </t>
    </r>
    <r>
      <rPr>
        <u val="single"/>
        <sz val="10"/>
        <rFont val="Times New Roman"/>
        <family val="1"/>
      </rPr>
      <t>Pakiet toruński C (str. 122)</t>
    </r>
  </si>
  <si>
    <r>
      <t xml:space="preserve">Określa się wydatki w kwocie 14.928.854 zł na projekt pn. </t>
    </r>
    <r>
      <rPr>
        <i/>
        <sz val="10"/>
        <rFont val="Times New Roman"/>
        <family val="1"/>
      </rPr>
      <t>"Ograniczenie negatywnych skutków COVID-19 poprzez działania  profilaktyczne i zabezpieczające skierowane do służb medycznych"</t>
    </r>
    <r>
      <rPr>
        <sz val="10"/>
        <rFont val="Times New Roman"/>
        <family val="1"/>
      </rPr>
      <t xml:space="preserve"> realizowany w ramach RPO WK-P, Poddziałania 9.3.1. Środki przeniesione zostają z roku 2020.</t>
    </r>
  </si>
  <si>
    <r>
      <t xml:space="preserve">Określa się w 2021 r. wydatki w kwocie 4.217.406 zł na projekt pn. </t>
    </r>
    <r>
      <rPr>
        <i/>
        <sz val="10"/>
        <rFont val="Times New Roman"/>
        <family val="1"/>
      </rPr>
      <t xml:space="preserve">"Wsparcie osób starszych i kadry świadczącej usługi społeczne w zakresie przeciwdziałania rozprzestrzenianiu się COVID-19, łagodzenia jego skutków na terenie województwa kujawsko-pomorskiego" </t>
    </r>
    <r>
      <rPr>
        <sz val="10"/>
        <rFont val="Times New Roman"/>
        <family val="1"/>
      </rPr>
      <t>realizowany przez Regionalny Ośrodek Polityki Społecznej w Toruniu w ramach RPO WK-P, Działania 9.3.2 w związku z zagrożeniem COVID-19 i koniecznością wydłużenia okresu jego realizacji. Środki przeniesione zostają z roku 2020. Zmniejsza się ogólna wartość projektu.</t>
    </r>
  </si>
  <si>
    <r>
      <t xml:space="preserve">zadanie: </t>
    </r>
    <r>
      <rPr>
        <u val="single"/>
        <sz val="10"/>
        <rFont val="Times New Roman"/>
        <family val="1"/>
      </rPr>
      <t xml:space="preserve">Wsparcie opieki nad zabytkami Województwa Kujawsko-Pomorskiego 
</t>
    </r>
    <r>
      <rPr>
        <sz val="10"/>
        <rFont val="Times New Roman"/>
        <family val="1"/>
      </rPr>
      <t xml:space="preserve">               </t>
    </r>
    <r>
      <rPr>
        <u val="single"/>
        <sz val="10"/>
        <rFont val="Times New Roman"/>
        <family val="1"/>
      </rPr>
      <t>w 2020 roku, RPO WK-P 2014-2020, Działanie 4.4</t>
    </r>
  </si>
  <si>
    <r>
      <t xml:space="preserve">Określa się wydatki w kwocie 58.245.506 zł na projekt pn. </t>
    </r>
    <r>
      <rPr>
        <i/>
        <sz val="10"/>
        <rFont val="Times New Roman"/>
        <family val="1"/>
      </rPr>
      <t xml:space="preserve">"Doposażenie szpitali w województwie kujawsko-pomorskim związane z zapobieganiem, przeciwdziałaniem i zwalczaniem COVID-19" </t>
    </r>
    <r>
      <rPr>
        <sz val="10"/>
        <rFont val="Times New Roman"/>
        <family val="1"/>
      </rPr>
      <t>realizowany w ramach RPO WK-P, Poddziałania 6.1.1. Środki przeniesione zostają z roku 2020 w związku z brakiem możliwości ich wydatkowania na skutek opóźnień wynikających z sytuacji epidemicznej w kraju. Zmniejsza się ogólna wartość projektu.</t>
    </r>
  </si>
  <si>
    <r>
      <t xml:space="preserve">Określa się w 2021 r. wydatki w kwocie 470.648 zł na projekt pn. </t>
    </r>
    <r>
      <rPr>
        <i/>
        <sz val="10"/>
        <rFont val="Times New Roman"/>
        <family val="1"/>
      </rPr>
      <t xml:space="preserve">"Wsparcie opieki nad zabytkami województwa kujawsko-pomorskiego w 2020 roku" </t>
    </r>
    <r>
      <rPr>
        <sz val="10"/>
        <rFont val="Times New Roman"/>
        <family val="1"/>
      </rPr>
      <t xml:space="preserve">realizowany w ramach RPO WK-P, Działania 4.4 w związku z przeniesieniem z roku 2020 dotacji dla części partnerów na skutek opóźnień w  wyborze wykonawców prac konserwatorskich i trwającej procedurze weryfikacji rozliczeń.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</si>
</sst>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9.5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3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0" fontId="6" fillId="33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49" fontId="4" fillId="0" borderId="0" xfId="54" applyNumberFormat="1" applyFont="1" applyFill="1" applyAlignment="1">
      <alignment horizontal="left" wrapText="1"/>
      <protection/>
    </xf>
    <xf numFmtId="3" fontId="4" fillId="0" borderId="0" xfId="54" applyNumberFormat="1" applyFont="1" applyFill="1" applyAlignment="1">
      <alignment/>
      <protection/>
    </xf>
    <xf numFmtId="3" fontId="4" fillId="0" borderId="0" xfId="53" applyNumberFormat="1" applyFont="1" applyFill="1" applyAlignment="1">
      <alignment/>
      <protection/>
    </xf>
    <xf numFmtId="3" fontId="4" fillId="0" borderId="0" xfId="53" applyNumberFormat="1" applyFont="1" applyFill="1" applyAlignment="1">
      <alignment vertical="center"/>
      <protection/>
    </xf>
    <xf numFmtId="0" fontId="4" fillId="0" borderId="0" xfId="53" applyFont="1" applyFill="1" applyAlignment="1">
      <alignment vertical="center"/>
      <protection/>
    </xf>
    <xf numFmtId="49" fontId="8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54" applyFont="1" applyFill="1" applyAlignment="1">
      <alignment horizontal="center" vertical="center"/>
      <protection/>
    </xf>
    <xf numFmtId="49" fontId="4" fillId="0" borderId="0" xfId="54" applyNumberFormat="1" applyFont="1" applyFill="1" applyAlignment="1">
      <alignment horizontal="left" vertical="center"/>
      <protection/>
    </xf>
    <xf numFmtId="0" fontId="4" fillId="0" borderId="0" xfId="54" applyFont="1" applyFill="1" applyAlignment="1">
      <alignment vertical="center"/>
      <protection/>
    </xf>
    <xf numFmtId="0" fontId="8" fillId="0" borderId="0" xfId="0" applyFont="1" applyFill="1" applyAlignment="1">
      <alignment wrapText="1"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8" fillId="0" borderId="0" xfId="54" applyFont="1" applyFill="1" applyAlignment="1">
      <alignment horizontal="center" vertical="center"/>
      <protection/>
    </xf>
    <xf numFmtId="49" fontId="8" fillId="0" borderId="0" xfId="54" applyNumberFormat="1" applyFont="1" applyFill="1" applyAlignment="1">
      <alignment vertical="center" wrapText="1"/>
      <protection/>
    </xf>
    <xf numFmtId="0" fontId="8" fillId="0" borderId="0" xfId="54" applyFont="1" applyFill="1" applyAlignment="1">
      <alignment vertical="center"/>
      <protection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3" fontId="6" fillId="3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top"/>
    </xf>
    <xf numFmtId="0" fontId="4" fillId="0" borderId="0" xfId="53" applyFont="1" applyFill="1" applyBorder="1" applyAlignment="1">
      <alignment horizontal="center" vertical="center"/>
      <protection/>
    </xf>
    <xf numFmtId="49" fontId="8" fillId="0" borderId="0" xfId="54" applyNumberFormat="1" applyFont="1" applyFill="1" applyAlignment="1">
      <alignment wrapText="1"/>
      <protection/>
    </xf>
    <xf numFmtId="3" fontId="8" fillId="0" borderId="0" xfId="54" applyNumberFormat="1" applyFont="1" applyFill="1" applyAlignment="1">
      <alignment/>
      <protection/>
    </xf>
    <xf numFmtId="49" fontId="4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3" fontId="10" fillId="0" borderId="12" xfId="53" applyNumberFormat="1" applyFont="1" applyFill="1" applyBorder="1" applyAlignment="1">
      <alignment vertical="center"/>
      <protection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54" applyNumberFormat="1" applyFont="1" applyFill="1" applyAlignment="1">
      <alignment wrapText="1"/>
      <protection/>
    </xf>
    <xf numFmtId="3" fontId="49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wrapText="1"/>
    </xf>
    <xf numFmtId="49" fontId="11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/>
    </xf>
    <xf numFmtId="0" fontId="11" fillId="0" borderId="0" xfId="54" applyFont="1" applyFill="1" applyAlignment="1">
      <alignment horizontal="center" vertical="center"/>
      <protection/>
    </xf>
    <xf numFmtId="49" fontId="11" fillId="0" borderId="0" xfId="54" applyNumberFormat="1" applyFont="1" applyFill="1" applyAlignment="1">
      <alignment vertical="center" wrapText="1"/>
      <protection/>
    </xf>
    <xf numFmtId="49" fontId="11" fillId="0" borderId="0" xfId="54" applyNumberFormat="1" applyFont="1" applyFill="1" applyAlignment="1">
      <alignment wrapText="1"/>
      <protection/>
    </xf>
    <xf numFmtId="3" fontId="11" fillId="0" borderId="0" xfId="54" applyNumberFormat="1" applyFont="1" applyFill="1" applyAlignment="1">
      <alignment/>
      <protection/>
    </xf>
    <xf numFmtId="0" fontId="11" fillId="0" borderId="0" xfId="54" applyFont="1" applyFill="1" applyAlignment="1">
      <alignment vertical="center"/>
      <protection/>
    </xf>
    <xf numFmtId="3" fontId="50" fillId="0" borderId="0" xfId="0" applyNumberFormat="1" applyFont="1" applyFill="1" applyBorder="1" applyAlignment="1">
      <alignment horizontal="right" vertical="center" wrapText="1"/>
    </xf>
    <xf numFmtId="3" fontId="5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Alignment="1">
      <alignment wrapText="1"/>
    </xf>
    <xf numFmtId="49" fontId="4" fillId="0" borderId="0" xfId="54" applyNumberFormat="1" applyFont="1" applyFill="1" applyAlignment="1">
      <alignment horizontal="left" vertical="center" wrapText="1"/>
      <protection/>
    </xf>
    <xf numFmtId="3" fontId="4" fillId="0" borderId="0" xfId="54" applyNumberFormat="1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49" fontId="4" fillId="0" borderId="0" xfId="54" applyNumberFormat="1" applyFont="1" applyFill="1" applyAlignment="1">
      <alignment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justify" wrapTex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top" wrapText="1"/>
    </xf>
    <xf numFmtId="0" fontId="6" fillId="33" borderId="0" xfId="0" applyFont="1" applyFill="1" applyAlignment="1">
      <alignment horizontal="left" vertical="center"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0" fillId="0" borderId="16" xfId="53" applyFill="1" applyBorder="1">
      <alignment/>
      <protection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vertical="top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2"/>
  <sheetViews>
    <sheetView tabSelected="1" view="pageBreakPreview" zoomScaleSheetLayoutView="100" zoomScalePageLayoutView="0" workbookViewId="0" topLeftCell="A1">
      <selection activeCell="B10" sqref="B10:C10"/>
    </sheetView>
  </sheetViews>
  <sheetFormatPr defaultColWidth="9.140625" defaultRowHeight="12.75"/>
  <cols>
    <col min="1" max="1" width="3.57421875" style="3" customWidth="1"/>
    <col min="2" max="2" width="7.421875" style="3" customWidth="1"/>
    <col min="3" max="3" width="57.421875" style="4" customWidth="1"/>
    <col min="4" max="4" width="13.140625" style="1" customWidth="1"/>
    <col min="5" max="5" width="13.28125" style="1" customWidth="1"/>
    <col min="6" max="6" width="13.57421875" style="1" customWidth="1"/>
    <col min="7" max="7" width="13.00390625" style="1" customWidth="1"/>
    <col min="8" max="16384" width="9.140625" style="2" customWidth="1"/>
  </cols>
  <sheetData>
    <row r="1" spans="1:7" s="10" customFormat="1" ht="19.5" customHeight="1">
      <c r="A1" s="127" t="s">
        <v>82</v>
      </c>
      <c r="B1" s="127"/>
      <c r="C1" s="127"/>
      <c r="D1" s="127"/>
      <c r="E1" s="127"/>
      <c r="F1" s="127"/>
      <c r="G1" s="127"/>
    </row>
    <row r="2" spans="1:7" s="50" customFormat="1" ht="11.25" customHeight="1">
      <c r="A2" s="47"/>
      <c r="B2" s="128"/>
      <c r="C2" s="128"/>
      <c r="D2" s="48"/>
      <c r="E2" s="49"/>
      <c r="F2" s="49"/>
      <c r="G2" s="48"/>
    </row>
    <row r="3" spans="1:7" s="33" customFormat="1" ht="27" customHeight="1">
      <c r="A3" s="129" t="s">
        <v>37</v>
      </c>
      <c r="B3" s="130"/>
      <c r="C3" s="130" t="s">
        <v>2</v>
      </c>
      <c r="D3" s="133" t="s">
        <v>83</v>
      </c>
      <c r="E3" s="134" t="s">
        <v>1</v>
      </c>
      <c r="F3" s="135"/>
      <c r="G3" s="133" t="s">
        <v>0</v>
      </c>
    </row>
    <row r="4" spans="1:7" s="33" customFormat="1" ht="40.5" customHeight="1">
      <c r="A4" s="131"/>
      <c r="B4" s="132"/>
      <c r="C4" s="132"/>
      <c r="D4" s="133"/>
      <c r="E4" s="32" t="s">
        <v>3</v>
      </c>
      <c r="F4" s="32" t="s">
        <v>4</v>
      </c>
      <c r="G4" s="133"/>
    </row>
    <row r="5" spans="1:7" s="10" customFormat="1" ht="8.25" customHeight="1">
      <c r="A5" s="15"/>
      <c r="B5" s="16"/>
      <c r="C5" s="16"/>
      <c r="D5" s="16"/>
      <c r="E5" s="16"/>
      <c r="F5" s="16"/>
      <c r="G5" s="16"/>
    </row>
    <row r="6" spans="1:7" s="31" customFormat="1" ht="18" customHeight="1">
      <c r="A6" s="30" t="s">
        <v>5</v>
      </c>
      <c r="B6" s="123" t="s">
        <v>6</v>
      </c>
      <c r="C6" s="123"/>
      <c r="D6" s="30"/>
      <c r="E6" s="30"/>
      <c r="F6" s="30"/>
      <c r="G6" s="30"/>
    </row>
    <row r="7" spans="1:7" s="6" customFormat="1" ht="30.75" customHeight="1">
      <c r="A7" s="64" t="s">
        <v>7</v>
      </c>
      <c r="B7" s="119" t="s">
        <v>25</v>
      </c>
      <c r="C7" s="119"/>
      <c r="D7" s="65">
        <v>1111557955</v>
      </c>
      <c r="E7" s="65">
        <v>96146406</v>
      </c>
      <c r="F7" s="65"/>
      <c r="G7" s="65">
        <f>D7+E7-F7</f>
        <v>1207704361</v>
      </c>
    </row>
    <row r="8" spans="1:7" s="6" customFormat="1" ht="30.75" customHeight="1">
      <c r="A8" s="64" t="s">
        <v>8</v>
      </c>
      <c r="B8" s="119" t="s">
        <v>26</v>
      </c>
      <c r="C8" s="119"/>
      <c r="D8" s="65">
        <v>824368311</v>
      </c>
      <c r="E8" s="65">
        <f>E7-E9</f>
        <v>29151630</v>
      </c>
      <c r="F8" s="65"/>
      <c r="G8" s="65">
        <f aca="true" t="shared" si="0" ref="G8:G13">D8+E8-F8</f>
        <v>853519941</v>
      </c>
    </row>
    <row r="9" spans="1:7" s="6" customFormat="1" ht="30.75" customHeight="1">
      <c r="A9" s="64" t="s">
        <v>9</v>
      </c>
      <c r="B9" s="119" t="s">
        <v>32</v>
      </c>
      <c r="C9" s="119"/>
      <c r="D9" s="65">
        <v>287189644</v>
      </c>
      <c r="E9" s="65">
        <v>66994776</v>
      </c>
      <c r="F9" s="65"/>
      <c r="G9" s="65">
        <f t="shared" si="0"/>
        <v>354184420</v>
      </c>
    </row>
    <row r="10" spans="1:7" s="6" customFormat="1" ht="30.75" customHeight="1">
      <c r="A10" s="64" t="s">
        <v>10</v>
      </c>
      <c r="B10" s="119" t="s">
        <v>27</v>
      </c>
      <c r="C10" s="119"/>
      <c r="D10" s="65">
        <v>1185857955</v>
      </c>
      <c r="E10" s="65">
        <v>96146406</v>
      </c>
      <c r="F10" s="65"/>
      <c r="G10" s="65">
        <f t="shared" si="0"/>
        <v>1282004361</v>
      </c>
    </row>
    <row r="11" spans="1:7" s="6" customFormat="1" ht="30.75" customHeight="1">
      <c r="A11" s="64" t="s">
        <v>11</v>
      </c>
      <c r="B11" s="119" t="s">
        <v>28</v>
      </c>
      <c r="C11" s="119"/>
      <c r="D11" s="65">
        <v>720659607</v>
      </c>
      <c r="E11" s="65">
        <f>E10-E12</f>
        <v>29151630</v>
      </c>
      <c r="F11" s="65"/>
      <c r="G11" s="65">
        <f t="shared" si="0"/>
        <v>749811237</v>
      </c>
    </row>
    <row r="12" spans="1:7" s="6" customFormat="1" ht="30.75" customHeight="1">
      <c r="A12" s="64" t="s">
        <v>12</v>
      </c>
      <c r="B12" s="119" t="s">
        <v>29</v>
      </c>
      <c r="C12" s="119"/>
      <c r="D12" s="65">
        <v>465198348</v>
      </c>
      <c r="E12" s="65">
        <v>66994776</v>
      </c>
      <c r="F12" s="65"/>
      <c r="G12" s="65">
        <f t="shared" si="0"/>
        <v>532193124</v>
      </c>
    </row>
    <row r="13" spans="1:7" s="6" customFormat="1" ht="30.75" customHeight="1">
      <c r="A13" s="64" t="s">
        <v>13</v>
      </c>
      <c r="B13" s="124" t="s">
        <v>52</v>
      </c>
      <c r="C13" s="126"/>
      <c r="D13" s="65">
        <v>5800000</v>
      </c>
      <c r="E13" s="65"/>
      <c r="F13" s="65">
        <v>80000</v>
      </c>
      <c r="G13" s="65">
        <f t="shared" si="0"/>
        <v>5720000</v>
      </c>
    </row>
    <row r="14" spans="1:7" s="6" customFormat="1" ht="30.75" customHeight="1">
      <c r="A14" s="64" t="s">
        <v>14</v>
      </c>
      <c r="B14" s="124" t="s">
        <v>74</v>
      </c>
      <c r="C14" s="126"/>
      <c r="D14" s="65">
        <v>5000000</v>
      </c>
      <c r="E14" s="65"/>
      <c r="F14" s="65">
        <v>80000</v>
      </c>
      <c r="G14" s="65">
        <f aca="true" t="shared" si="1" ref="G14:G21">D14+E14-F14</f>
        <v>4920000</v>
      </c>
    </row>
    <row r="15" spans="1:7" s="6" customFormat="1" ht="30.75" customHeight="1">
      <c r="A15" s="64" t="s">
        <v>54</v>
      </c>
      <c r="B15" s="124" t="s">
        <v>53</v>
      </c>
      <c r="C15" s="126"/>
      <c r="D15" s="65">
        <v>16350000</v>
      </c>
      <c r="E15" s="65">
        <v>80000</v>
      </c>
      <c r="F15" s="65"/>
      <c r="G15" s="65">
        <f t="shared" si="1"/>
        <v>16430000</v>
      </c>
    </row>
    <row r="16" spans="1:7" s="6" customFormat="1" ht="30.75" customHeight="1">
      <c r="A16" s="64" t="s">
        <v>55</v>
      </c>
      <c r="B16" s="120" t="s">
        <v>174</v>
      </c>
      <c r="C16" s="120"/>
      <c r="D16" s="65">
        <v>2600000</v>
      </c>
      <c r="E16" s="65">
        <v>80000</v>
      </c>
      <c r="F16" s="65"/>
      <c r="G16" s="65">
        <f t="shared" si="1"/>
        <v>2680000</v>
      </c>
    </row>
    <row r="17" spans="1:7" s="6" customFormat="1" ht="30.75" customHeight="1">
      <c r="A17" s="64" t="s">
        <v>56</v>
      </c>
      <c r="B17" s="120" t="s">
        <v>67</v>
      </c>
      <c r="C17" s="120"/>
      <c r="D17" s="65">
        <v>389125405</v>
      </c>
      <c r="E17" s="65">
        <f>SUM(E18:E19)</f>
        <v>58786884</v>
      </c>
      <c r="F17" s="65"/>
      <c r="G17" s="65">
        <f t="shared" si="1"/>
        <v>447912289</v>
      </c>
    </row>
    <row r="18" spans="1:7" s="44" customFormat="1" ht="30.75" customHeight="1">
      <c r="A18" s="64" t="s">
        <v>57</v>
      </c>
      <c r="B18" s="124" t="s">
        <v>78</v>
      </c>
      <c r="C18" s="125"/>
      <c r="D18" s="82">
        <v>216998721</v>
      </c>
      <c r="E18" s="82">
        <v>48302925</v>
      </c>
      <c r="F18" s="82"/>
      <c r="G18" s="65">
        <f t="shared" si="1"/>
        <v>265301646</v>
      </c>
    </row>
    <row r="19" spans="1:7" s="6" customFormat="1" ht="30.75" customHeight="1">
      <c r="A19" s="64" t="s">
        <v>156</v>
      </c>
      <c r="B19" s="120" t="s">
        <v>75</v>
      </c>
      <c r="C19" s="120"/>
      <c r="D19" s="65">
        <v>172126684</v>
      </c>
      <c r="E19" s="65">
        <v>10483959</v>
      </c>
      <c r="F19" s="65"/>
      <c r="G19" s="65">
        <f t="shared" si="1"/>
        <v>182610643</v>
      </c>
    </row>
    <row r="20" spans="1:7" s="6" customFormat="1" ht="30.75" customHeight="1">
      <c r="A20" s="64" t="s">
        <v>157</v>
      </c>
      <c r="B20" s="120" t="s">
        <v>176</v>
      </c>
      <c r="C20" s="120"/>
      <c r="D20" s="65">
        <v>0</v>
      </c>
      <c r="E20" s="65">
        <v>6080000</v>
      </c>
      <c r="F20" s="65"/>
      <c r="G20" s="65">
        <f t="shared" si="1"/>
        <v>6080000</v>
      </c>
    </row>
    <row r="21" spans="1:7" s="6" customFormat="1" ht="30.75" customHeight="1">
      <c r="A21" s="64" t="s">
        <v>158</v>
      </c>
      <c r="B21" s="120" t="s">
        <v>149</v>
      </c>
      <c r="C21" s="120"/>
      <c r="D21" s="65">
        <v>0</v>
      </c>
      <c r="E21" s="65">
        <v>8080000</v>
      </c>
      <c r="F21" s="65"/>
      <c r="G21" s="65">
        <f t="shared" si="1"/>
        <v>8080000</v>
      </c>
    </row>
    <row r="22" spans="1:7" s="6" customFormat="1" ht="9" customHeight="1">
      <c r="A22" s="35"/>
      <c r="B22" s="36"/>
      <c r="C22" s="36"/>
      <c r="D22" s="37"/>
      <c r="E22" s="37"/>
      <c r="F22" s="37"/>
      <c r="G22" s="37"/>
    </row>
    <row r="23" spans="1:7" s="70" customFormat="1" ht="18" customHeight="1">
      <c r="A23" s="30" t="s">
        <v>15</v>
      </c>
      <c r="B23" s="121" t="s">
        <v>66</v>
      </c>
      <c r="C23" s="121"/>
      <c r="D23" s="121"/>
      <c r="E23" s="121"/>
      <c r="F23" s="69"/>
      <c r="G23" s="69"/>
    </row>
    <row r="24" spans="1:7" s="10" customFormat="1" ht="7.5" customHeight="1">
      <c r="A24" s="7"/>
      <c r="B24" s="7"/>
      <c r="C24" s="8"/>
      <c r="D24" s="9"/>
      <c r="E24" s="9"/>
      <c r="F24" s="9"/>
      <c r="G24" s="9"/>
    </row>
    <row r="25" spans="1:7" s="6" customFormat="1" ht="19.5" customHeight="1">
      <c r="A25" s="15" t="s">
        <v>7</v>
      </c>
      <c r="B25" s="107" t="s">
        <v>142</v>
      </c>
      <c r="C25" s="107"/>
      <c r="D25" s="107"/>
      <c r="E25" s="107"/>
      <c r="F25" s="107"/>
      <c r="G25" s="107"/>
    </row>
    <row r="26" spans="1:7" s="6" customFormat="1" ht="19.5" customHeight="1">
      <c r="A26" s="15" t="s">
        <v>8</v>
      </c>
      <c r="B26" s="107" t="s">
        <v>143</v>
      </c>
      <c r="C26" s="107"/>
      <c r="D26" s="107"/>
      <c r="E26" s="107"/>
      <c r="F26" s="107"/>
      <c r="G26" s="107"/>
    </row>
    <row r="27" spans="1:7" s="6" customFormat="1" ht="19.5" customHeight="1">
      <c r="A27" s="15" t="s">
        <v>9</v>
      </c>
      <c r="B27" s="107" t="s">
        <v>144</v>
      </c>
      <c r="C27" s="107"/>
      <c r="D27" s="107"/>
      <c r="E27" s="107"/>
      <c r="F27" s="107"/>
      <c r="G27" s="107"/>
    </row>
    <row r="28" spans="1:7" s="6" customFormat="1" ht="19.5" customHeight="1">
      <c r="A28" s="15" t="s">
        <v>10</v>
      </c>
      <c r="B28" s="107" t="s">
        <v>145</v>
      </c>
      <c r="C28" s="107"/>
      <c r="D28" s="107"/>
      <c r="E28" s="107"/>
      <c r="F28" s="107"/>
      <c r="G28" s="107"/>
    </row>
    <row r="29" spans="1:7" s="6" customFormat="1" ht="19.5" customHeight="1">
      <c r="A29" s="15" t="s">
        <v>11</v>
      </c>
      <c r="B29" s="107" t="s">
        <v>177</v>
      </c>
      <c r="C29" s="107"/>
      <c r="D29" s="107"/>
      <c r="E29" s="107"/>
      <c r="F29" s="107"/>
      <c r="G29" s="107"/>
    </row>
    <row r="30" spans="1:7" s="6" customFormat="1" ht="25.5" customHeight="1">
      <c r="A30" s="58" t="s">
        <v>12</v>
      </c>
      <c r="B30" s="122" t="s">
        <v>146</v>
      </c>
      <c r="C30" s="122"/>
      <c r="D30" s="122"/>
      <c r="E30" s="122"/>
      <c r="F30" s="122"/>
      <c r="G30" s="122"/>
    </row>
    <row r="31" spans="1:7" s="104" customFormat="1" ht="19.5" customHeight="1">
      <c r="A31" s="15" t="s">
        <v>13</v>
      </c>
      <c r="B31" s="107" t="s">
        <v>178</v>
      </c>
      <c r="C31" s="107"/>
      <c r="D31" s="107"/>
      <c r="E31" s="107"/>
      <c r="F31" s="107"/>
      <c r="G31" s="107"/>
    </row>
    <row r="32" spans="1:7" s="6" customFormat="1" ht="19.5" customHeight="1">
      <c r="A32" s="15" t="s">
        <v>14</v>
      </c>
      <c r="B32" s="107" t="s">
        <v>147</v>
      </c>
      <c r="C32" s="107"/>
      <c r="D32" s="107"/>
      <c r="E32" s="107"/>
      <c r="F32" s="107"/>
      <c r="G32" s="107"/>
    </row>
    <row r="33" spans="1:7" s="6" customFormat="1" ht="19.5" customHeight="1">
      <c r="A33" s="15" t="s">
        <v>54</v>
      </c>
      <c r="B33" s="107" t="s">
        <v>148</v>
      </c>
      <c r="C33" s="107"/>
      <c r="D33" s="107"/>
      <c r="E33" s="107"/>
      <c r="F33" s="107"/>
      <c r="G33" s="107"/>
    </row>
    <row r="34" spans="1:7" s="6" customFormat="1" ht="19.5" customHeight="1">
      <c r="A34" s="15" t="s">
        <v>55</v>
      </c>
      <c r="B34" s="107" t="s">
        <v>175</v>
      </c>
      <c r="C34" s="107"/>
      <c r="D34" s="107"/>
      <c r="E34" s="107"/>
      <c r="F34" s="107"/>
      <c r="G34" s="107"/>
    </row>
    <row r="35" spans="1:7" s="6" customFormat="1" ht="34.5" customHeight="1">
      <c r="A35" s="15"/>
      <c r="B35" s="107" t="s">
        <v>179</v>
      </c>
      <c r="C35" s="107"/>
      <c r="D35" s="107"/>
      <c r="E35" s="107"/>
      <c r="F35" s="107"/>
      <c r="G35" s="107"/>
    </row>
    <row r="36" spans="1:7" s="10" customFormat="1" ht="6" customHeight="1">
      <c r="A36" s="15"/>
      <c r="B36" s="16"/>
      <c r="C36" s="16"/>
      <c r="D36" s="16"/>
      <c r="E36" s="16"/>
      <c r="F36" s="16"/>
      <c r="G36" s="16"/>
    </row>
    <row r="37" spans="1:7" s="10" customFormat="1" ht="56.25" customHeight="1">
      <c r="A37" s="15"/>
      <c r="B37" s="16"/>
      <c r="C37" s="16"/>
      <c r="D37" s="16"/>
      <c r="E37" s="16"/>
      <c r="F37" s="16"/>
      <c r="G37" s="16"/>
    </row>
    <row r="38" spans="1:7" s="18" customFormat="1" ht="21" customHeight="1">
      <c r="A38" s="46"/>
      <c r="B38" s="46"/>
      <c r="C38" s="118" t="s">
        <v>81</v>
      </c>
      <c r="D38" s="118"/>
      <c r="E38" s="118"/>
      <c r="F38" s="118"/>
      <c r="G38" s="118"/>
    </row>
    <row r="39" ht="3.75" customHeight="1"/>
    <row r="40" spans="1:7" s="70" customFormat="1" ht="18" customHeight="1">
      <c r="A40" s="30" t="s">
        <v>16</v>
      </c>
      <c r="B40" s="30"/>
      <c r="C40" s="68" t="s">
        <v>17</v>
      </c>
      <c r="D40" s="69"/>
      <c r="E40" s="69"/>
      <c r="F40" s="69"/>
      <c r="G40" s="69"/>
    </row>
    <row r="41" spans="1:7" s="28" customFormat="1" ht="5.25" customHeight="1">
      <c r="A41" s="38"/>
      <c r="B41" s="38"/>
      <c r="C41" s="39"/>
      <c r="D41" s="27"/>
      <c r="E41" s="27"/>
      <c r="F41" s="27"/>
      <c r="G41" s="27"/>
    </row>
    <row r="42" spans="1:7" s="18" customFormat="1" ht="24" customHeight="1">
      <c r="A42" s="19"/>
      <c r="B42" s="19"/>
      <c r="C42" s="20" t="s">
        <v>18</v>
      </c>
      <c r="D42" s="17">
        <v>1111557955</v>
      </c>
      <c r="E42" s="17">
        <f>E44+E94</f>
        <v>98506797</v>
      </c>
      <c r="F42" s="17">
        <f>F44+F94</f>
        <v>2360391</v>
      </c>
      <c r="G42" s="17">
        <f>D42+E42-F42</f>
        <v>1207704361</v>
      </c>
    </row>
    <row r="43" spans="1:7" s="18" customFormat="1" ht="6.75" customHeight="1">
      <c r="A43" s="19"/>
      <c r="B43" s="19"/>
      <c r="C43" s="20"/>
      <c r="D43" s="17"/>
      <c r="E43" s="17"/>
      <c r="F43" s="17"/>
      <c r="G43" s="17"/>
    </row>
    <row r="44" spans="1:7" s="18" customFormat="1" ht="24" customHeight="1">
      <c r="A44" s="112">
        <v>758</v>
      </c>
      <c r="B44" s="112"/>
      <c r="C44" s="20" t="s">
        <v>44</v>
      </c>
      <c r="D44" s="17">
        <v>716880064</v>
      </c>
      <c r="E44" s="17">
        <f>E51+E71</f>
        <v>96771691</v>
      </c>
      <c r="F44" s="17">
        <f>F51+F71</f>
        <v>2360391</v>
      </c>
      <c r="G44" s="17">
        <f>D44+E44-F44</f>
        <v>811291364</v>
      </c>
    </row>
    <row r="45" spans="1:7" s="6" customFormat="1" ht="15" customHeight="1">
      <c r="A45" s="15"/>
      <c r="B45" s="15"/>
      <c r="C45" s="57" t="s">
        <v>30</v>
      </c>
      <c r="D45" s="5"/>
      <c r="E45" s="5"/>
      <c r="F45" s="5"/>
      <c r="G45" s="5"/>
    </row>
    <row r="46" spans="1:7" s="60" customFormat="1" ht="36.75" customHeight="1">
      <c r="A46" s="7"/>
      <c r="B46" s="58" t="s">
        <v>31</v>
      </c>
      <c r="C46" s="59" t="s">
        <v>76</v>
      </c>
      <c r="D46" s="25">
        <v>76512337</v>
      </c>
      <c r="E46" s="25">
        <f>E53+E73</f>
        <v>28259202</v>
      </c>
      <c r="F46" s="25">
        <f>F53+F73</f>
        <v>0</v>
      </c>
      <c r="G46" s="25">
        <f>D46+E46-F46</f>
        <v>104771539</v>
      </c>
    </row>
    <row r="47" spans="1:7" s="60" customFormat="1" ht="54" customHeight="1">
      <c r="A47" s="7"/>
      <c r="B47" s="58" t="s">
        <v>31</v>
      </c>
      <c r="C47" s="59" t="s">
        <v>84</v>
      </c>
      <c r="D47" s="25">
        <v>22365360</v>
      </c>
      <c r="E47" s="25">
        <f>E54+E74</f>
        <v>3194924</v>
      </c>
      <c r="F47" s="25">
        <f>F54+F74</f>
        <v>2302496</v>
      </c>
      <c r="G47" s="25">
        <f>D47+E47-F47</f>
        <v>23257788</v>
      </c>
    </row>
    <row r="48" spans="1:7" s="6" customFormat="1" ht="15.75" customHeight="1">
      <c r="A48" s="15"/>
      <c r="B48" s="15"/>
      <c r="C48" s="57" t="s">
        <v>34</v>
      </c>
      <c r="D48" s="5"/>
      <c r="E48" s="5"/>
      <c r="F48" s="5"/>
      <c r="G48" s="5"/>
    </row>
    <row r="49" spans="1:7" s="60" customFormat="1" ht="39.75" customHeight="1">
      <c r="A49" s="7"/>
      <c r="B49" s="58" t="s">
        <v>31</v>
      </c>
      <c r="C49" s="59" t="s">
        <v>76</v>
      </c>
      <c r="D49" s="25">
        <v>228825467</v>
      </c>
      <c r="E49" s="25">
        <f>E55+E75</f>
        <v>60259337</v>
      </c>
      <c r="F49" s="25">
        <f>F55+F75</f>
        <v>0</v>
      </c>
      <c r="G49" s="25">
        <f aca="true" t="shared" si="2" ref="G49:G56">D49+E49-F49</f>
        <v>289084804</v>
      </c>
    </row>
    <row r="50" spans="1:7" s="60" customFormat="1" ht="54" customHeight="1">
      <c r="A50" s="7"/>
      <c r="B50" s="58" t="s">
        <v>31</v>
      </c>
      <c r="C50" s="59" t="s">
        <v>84</v>
      </c>
      <c r="D50" s="25">
        <v>23754640</v>
      </c>
      <c r="E50" s="25">
        <f>E56+E76</f>
        <v>5058228</v>
      </c>
      <c r="F50" s="25">
        <f>F56+F76</f>
        <v>57895</v>
      </c>
      <c r="G50" s="25">
        <f t="shared" si="2"/>
        <v>28754973</v>
      </c>
    </row>
    <row r="51" spans="1:7" s="14" customFormat="1" ht="26.25" customHeight="1">
      <c r="A51" s="137">
        <v>75863</v>
      </c>
      <c r="B51" s="137"/>
      <c r="C51" s="55" t="s">
        <v>77</v>
      </c>
      <c r="D51" s="56">
        <v>284666021</v>
      </c>
      <c r="E51" s="56">
        <f>SUM(E53:E56)</f>
        <v>74347931</v>
      </c>
      <c r="F51" s="56">
        <f>SUM(F53:F56)</f>
        <v>0</v>
      </c>
      <c r="G51" s="56">
        <f t="shared" si="2"/>
        <v>359013952</v>
      </c>
    </row>
    <row r="52" spans="1:7" s="14" customFormat="1" ht="6" customHeight="1">
      <c r="A52" s="71"/>
      <c r="B52" s="71"/>
      <c r="C52" s="55"/>
      <c r="D52" s="56"/>
      <c r="E52" s="56"/>
      <c r="F52" s="56"/>
      <c r="G52" s="56"/>
    </row>
    <row r="53" spans="1:7" s="63" customFormat="1" ht="27" customHeight="1">
      <c r="A53" s="61"/>
      <c r="B53" s="62"/>
      <c r="C53" s="73" t="s">
        <v>79</v>
      </c>
      <c r="D53" s="74">
        <v>30837554</v>
      </c>
      <c r="E53" s="74">
        <f>E66+E62+E61+E59</f>
        <v>8687938</v>
      </c>
      <c r="F53" s="74">
        <f>F66</f>
        <v>0</v>
      </c>
      <c r="G53" s="74">
        <f t="shared" si="2"/>
        <v>39525492</v>
      </c>
    </row>
    <row r="54" spans="1:7" s="63" customFormat="1" ht="14.25" customHeight="1">
      <c r="A54" s="61"/>
      <c r="B54" s="62"/>
      <c r="C54" s="73" t="s">
        <v>80</v>
      </c>
      <c r="D54" s="74">
        <v>1598360</v>
      </c>
      <c r="E54" s="74">
        <f>E67+E60</f>
        <v>892428</v>
      </c>
      <c r="F54" s="74">
        <f>F67</f>
        <v>0</v>
      </c>
      <c r="G54" s="74">
        <f t="shared" si="2"/>
        <v>2490788</v>
      </c>
    </row>
    <row r="55" spans="1:7" s="63" customFormat="1" ht="27" customHeight="1">
      <c r="A55" s="61"/>
      <c r="B55" s="62"/>
      <c r="C55" s="73" t="s">
        <v>86</v>
      </c>
      <c r="D55" s="74">
        <v>228825467</v>
      </c>
      <c r="E55" s="74">
        <f>E63+E64+E68</f>
        <v>59767232</v>
      </c>
      <c r="F55" s="74">
        <f>F63+F64+F68</f>
        <v>0</v>
      </c>
      <c r="G55" s="74">
        <f t="shared" si="2"/>
        <v>288592699</v>
      </c>
    </row>
    <row r="56" spans="1:7" s="63" customFormat="1" ht="14.25" customHeight="1">
      <c r="A56" s="61"/>
      <c r="B56" s="62"/>
      <c r="C56" s="73" t="s">
        <v>87</v>
      </c>
      <c r="D56" s="74">
        <v>23404640</v>
      </c>
      <c r="E56" s="74">
        <f>E69</f>
        <v>5000333</v>
      </c>
      <c r="F56" s="74">
        <f>F69</f>
        <v>0</v>
      </c>
      <c r="G56" s="74">
        <f t="shared" si="2"/>
        <v>28404973</v>
      </c>
    </row>
    <row r="57" spans="1:7" s="54" customFormat="1" ht="16.5" customHeight="1">
      <c r="A57" s="52"/>
      <c r="B57" s="105"/>
      <c r="C57" s="81" t="s">
        <v>85</v>
      </c>
      <c r="D57" s="41"/>
      <c r="E57" s="41"/>
      <c r="F57" s="41"/>
      <c r="G57" s="41"/>
    </row>
    <row r="58" spans="1:7" s="63" customFormat="1" ht="28.5" customHeight="1">
      <c r="A58" s="61"/>
      <c r="B58" s="62"/>
      <c r="C58" s="81" t="s">
        <v>134</v>
      </c>
      <c r="D58" s="25">
        <v>0</v>
      </c>
      <c r="E58" s="25">
        <f>E59+E60</f>
        <v>470648</v>
      </c>
      <c r="F58" s="25">
        <v>0</v>
      </c>
      <c r="G58" s="25">
        <f aca="true" t="shared" si="3" ref="G58:G64">D58+E58-F58</f>
        <v>470648</v>
      </c>
    </row>
    <row r="59" spans="1:7" s="98" customFormat="1" ht="27" customHeight="1">
      <c r="A59" s="94"/>
      <c r="B59" s="95"/>
      <c r="C59" s="96" t="s">
        <v>79</v>
      </c>
      <c r="D59" s="97">
        <v>0</v>
      </c>
      <c r="E59" s="97">
        <v>402438</v>
      </c>
      <c r="F59" s="97"/>
      <c r="G59" s="97">
        <f t="shared" si="3"/>
        <v>402438</v>
      </c>
    </row>
    <row r="60" spans="1:7" s="98" customFormat="1" ht="14.25" customHeight="1">
      <c r="A60" s="94"/>
      <c r="B60" s="95"/>
      <c r="C60" s="96" t="s">
        <v>80</v>
      </c>
      <c r="D60" s="97">
        <v>0</v>
      </c>
      <c r="E60" s="97">
        <v>68210</v>
      </c>
      <c r="F60" s="97"/>
      <c r="G60" s="97">
        <f t="shared" si="3"/>
        <v>68210</v>
      </c>
    </row>
    <row r="61" spans="1:7" s="6" customFormat="1" ht="39" customHeight="1">
      <c r="A61" s="15"/>
      <c r="B61" s="81"/>
      <c r="C61" s="81" t="s">
        <v>151</v>
      </c>
      <c r="D61" s="25">
        <v>0</v>
      </c>
      <c r="E61" s="25">
        <v>263140</v>
      </c>
      <c r="F61" s="25">
        <v>0</v>
      </c>
      <c r="G61" s="25">
        <f t="shared" si="3"/>
        <v>263140</v>
      </c>
    </row>
    <row r="62" spans="1:7" s="6" customFormat="1" ht="39" customHeight="1">
      <c r="A62" s="15"/>
      <c r="B62" s="81"/>
      <c r="C62" s="81" t="s">
        <v>150</v>
      </c>
      <c r="D62" s="25">
        <v>220101</v>
      </c>
      <c r="E62" s="25">
        <v>604389</v>
      </c>
      <c r="F62" s="25">
        <v>0</v>
      </c>
      <c r="G62" s="25">
        <f t="shared" si="3"/>
        <v>824490</v>
      </c>
    </row>
    <row r="63" spans="1:7" s="6" customFormat="1" ht="64.5" customHeight="1">
      <c r="A63" s="15"/>
      <c r="B63" s="81"/>
      <c r="C63" s="81" t="s">
        <v>152</v>
      </c>
      <c r="D63" s="25">
        <v>11179891</v>
      </c>
      <c r="E63" s="25">
        <v>816000</v>
      </c>
      <c r="F63" s="25">
        <v>0</v>
      </c>
      <c r="G63" s="25">
        <f t="shared" si="3"/>
        <v>11995891</v>
      </c>
    </row>
    <row r="64" spans="1:7" s="6" customFormat="1" ht="78" customHeight="1">
      <c r="A64" s="15"/>
      <c r="B64" s="81"/>
      <c r="C64" s="81" t="s">
        <v>164</v>
      </c>
      <c r="D64" s="25">
        <v>0</v>
      </c>
      <c r="E64" s="25">
        <v>13948248</v>
      </c>
      <c r="F64" s="25">
        <v>0</v>
      </c>
      <c r="G64" s="25">
        <f t="shared" si="3"/>
        <v>13948248</v>
      </c>
    </row>
    <row r="65" spans="1:7" s="63" customFormat="1" ht="38.25" customHeight="1">
      <c r="A65" s="61"/>
      <c r="B65" s="62"/>
      <c r="C65" s="81" t="s">
        <v>102</v>
      </c>
      <c r="D65" s="25">
        <f>SUM(D66:D69)</f>
        <v>0</v>
      </c>
      <c r="E65" s="25">
        <f>SUM(E66:E69)</f>
        <v>58245506</v>
      </c>
      <c r="F65" s="25">
        <f>SUM(F66:F69)</f>
        <v>0</v>
      </c>
      <c r="G65" s="25">
        <f>SUM(G66:G69)</f>
        <v>58245506</v>
      </c>
    </row>
    <row r="66" spans="1:7" s="98" customFormat="1" ht="22.5" customHeight="1">
      <c r="A66" s="94"/>
      <c r="B66" s="95"/>
      <c r="C66" s="96" t="s">
        <v>79</v>
      </c>
      <c r="D66" s="97">
        <v>0</v>
      </c>
      <c r="E66" s="97">
        <v>7417971</v>
      </c>
      <c r="F66" s="97"/>
      <c r="G66" s="97">
        <f>D66+E66-F66</f>
        <v>7417971</v>
      </c>
    </row>
    <row r="67" spans="1:7" s="98" customFormat="1" ht="14.25" customHeight="1">
      <c r="A67" s="94"/>
      <c r="B67" s="95"/>
      <c r="C67" s="96" t="s">
        <v>80</v>
      </c>
      <c r="D67" s="97">
        <v>0</v>
      </c>
      <c r="E67" s="97">
        <v>824218</v>
      </c>
      <c r="F67" s="97"/>
      <c r="G67" s="97">
        <f>D67+E67-F67</f>
        <v>824218</v>
      </c>
    </row>
    <row r="68" spans="1:7" s="98" customFormat="1" ht="24.75" customHeight="1">
      <c r="A68" s="94"/>
      <c r="B68" s="95"/>
      <c r="C68" s="101" t="s">
        <v>88</v>
      </c>
      <c r="D68" s="89">
        <v>0</v>
      </c>
      <c r="E68" s="89">
        <v>45002984</v>
      </c>
      <c r="F68" s="89"/>
      <c r="G68" s="89">
        <f>D68+E68-F68</f>
        <v>45002984</v>
      </c>
    </row>
    <row r="69" spans="1:7" s="98" customFormat="1" ht="14.25" customHeight="1">
      <c r="A69" s="94"/>
      <c r="B69" s="95"/>
      <c r="C69" s="96" t="s">
        <v>87</v>
      </c>
      <c r="D69" s="97">
        <v>0</v>
      </c>
      <c r="E69" s="97">
        <v>5000333</v>
      </c>
      <c r="F69" s="97"/>
      <c r="G69" s="97">
        <f>D69+E69-F69</f>
        <v>5000333</v>
      </c>
    </row>
    <row r="70" spans="1:7" s="98" customFormat="1" ht="14.25" customHeight="1">
      <c r="A70" s="94"/>
      <c r="B70" s="95"/>
      <c r="C70" s="96"/>
      <c r="D70" s="97"/>
      <c r="E70" s="97"/>
      <c r="F70" s="97"/>
      <c r="G70" s="97"/>
    </row>
    <row r="71" spans="1:7" s="14" customFormat="1" ht="26.25" customHeight="1">
      <c r="A71" s="137">
        <v>75864</v>
      </c>
      <c r="B71" s="137"/>
      <c r="C71" s="55" t="s">
        <v>89</v>
      </c>
      <c r="D71" s="56">
        <v>131808783</v>
      </c>
      <c r="E71" s="56">
        <f>E73+E74+E75+E76</f>
        <v>22423760</v>
      </c>
      <c r="F71" s="56">
        <f>F73+F74+F75+F76</f>
        <v>2360391</v>
      </c>
      <c r="G71" s="56">
        <f aca="true" t="shared" si="4" ref="G71:G76">D71+E71-F71</f>
        <v>151872152</v>
      </c>
    </row>
    <row r="72" spans="1:7" s="14" customFormat="1" ht="6.75" customHeight="1">
      <c r="A72" s="71"/>
      <c r="B72" s="71"/>
      <c r="C72" s="55"/>
      <c r="D72" s="56"/>
      <c r="E72" s="56"/>
      <c r="F72" s="56"/>
      <c r="G72" s="56"/>
    </row>
    <row r="73" spans="1:7" s="63" customFormat="1" ht="27" customHeight="1">
      <c r="A73" s="61"/>
      <c r="B73" s="62"/>
      <c r="C73" s="73" t="s">
        <v>79</v>
      </c>
      <c r="D73" s="74">
        <v>45674783</v>
      </c>
      <c r="E73" s="74">
        <f>E83+E91+E86</f>
        <v>19571264</v>
      </c>
      <c r="F73" s="74">
        <f>F83+F91</f>
        <v>0</v>
      </c>
      <c r="G73" s="74">
        <f t="shared" si="4"/>
        <v>65246047</v>
      </c>
    </row>
    <row r="74" spans="1:7" s="63" customFormat="1" ht="14.25" customHeight="1">
      <c r="A74" s="61"/>
      <c r="B74" s="62"/>
      <c r="C74" s="73" t="s">
        <v>80</v>
      </c>
      <c r="D74" s="74">
        <v>20767000</v>
      </c>
      <c r="E74" s="74">
        <f>E84+E92+E87+E79</f>
        <v>2302496</v>
      </c>
      <c r="F74" s="74">
        <f>F84+F92+F87+F79</f>
        <v>2302496</v>
      </c>
      <c r="G74" s="74">
        <f t="shared" si="4"/>
        <v>20767000</v>
      </c>
    </row>
    <row r="75" spans="1:7" s="63" customFormat="1" ht="28.5" customHeight="1">
      <c r="A75" s="61"/>
      <c r="B75" s="62"/>
      <c r="C75" s="80" t="s">
        <v>138</v>
      </c>
      <c r="D75" s="56">
        <v>0</v>
      </c>
      <c r="E75" s="85">
        <f>E88</f>
        <v>492105</v>
      </c>
      <c r="F75" s="85">
        <f>F88</f>
        <v>0</v>
      </c>
      <c r="G75" s="56">
        <f t="shared" si="4"/>
        <v>492105</v>
      </c>
    </row>
    <row r="76" spans="1:7" s="63" customFormat="1" ht="14.25" customHeight="1">
      <c r="A76" s="61"/>
      <c r="B76" s="62"/>
      <c r="C76" s="73" t="s">
        <v>87</v>
      </c>
      <c r="D76" s="74">
        <v>350000</v>
      </c>
      <c r="E76" s="85">
        <f>E89+E80</f>
        <v>57895</v>
      </c>
      <c r="F76" s="85">
        <f>F89+F80</f>
        <v>57895</v>
      </c>
      <c r="G76" s="74">
        <f t="shared" si="4"/>
        <v>350000</v>
      </c>
    </row>
    <row r="77" spans="1:7" s="63" customFormat="1" ht="9.75" customHeight="1">
      <c r="A77" s="61"/>
      <c r="B77" s="62"/>
      <c r="C77" s="81"/>
      <c r="D77" s="74"/>
      <c r="E77" s="74"/>
      <c r="F77" s="74"/>
      <c r="G77" s="74"/>
    </row>
    <row r="78" spans="1:7" s="63" customFormat="1" ht="16.5" customHeight="1">
      <c r="A78" s="61"/>
      <c r="B78" s="62"/>
      <c r="C78" s="81" t="s">
        <v>140</v>
      </c>
      <c r="D78" s="41">
        <f>D79+D80</f>
        <v>7402477</v>
      </c>
      <c r="E78" s="41">
        <f>E79+E80</f>
        <v>0</v>
      </c>
      <c r="F78" s="41">
        <f>F79+F80</f>
        <v>2360391</v>
      </c>
      <c r="G78" s="41">
        <f>G79+G80</f>
        <v>5042086</v>
      </c>
    </row>
    <row r="79" spans="1:7" s="98" customFormat="1" ht="14.25" customHeight="1">
      <c r="A79" s="94"/>
      <c r="B79" s="95"/>
      <c r="C79" s="96" t="s">
        <v>92</v>
      </c>
      <c r="D79" s="97">
        <v>7307477</v>
      </c>
      <c r="E79" s="97"/>
      <c r="F79" s="97">
        <v>2302496</v>
      </c>
      <c r="G79" s="97">
        <f>D79+E79-F79</f>
        <v>5004981</v>
      </c>
    </row>
    <row r="80" spans="1:7" s="98" customFormat="1" ht="14.25" customHeight="1">
      <c r="A80" s="94"/>
      <c r="B80" s="95"/>
      <c r="C80" s="96" t="s">
        <v>137</v>
      </c>
      <c r="D80" s="97">
        <v>95000</v>
      </c>
      <c r="E80" s="99"/>
      <c r="F80" s="97">
        <v>57895</v>
      </c>
      <c r="G80" s="97">
        <f>D80+E80-F80</f>
        <v>37105</v>
      </c>
    </row>
    <row r="81" spans="1:7" s="63" customFormat="1" ht="14.25" customHeight="1">
      <c r="A81" s="61"/>
      <c r="B81" s="62"/>
      <c r="C81" s="81" t="s">
        <v>141</v>
      </c>
      <c r="D81" s="74"/>
      <c r="E81" s="74"/>
      <c r="F81" s="74"/>
      <c r="G81" s="74"/>
    </row>
    <row r="82" spans="1:7" s="6" customFormat="1" ht="51.75" customHeight="1">
      <c r="A82" s="15"/>
      <c r="B82" s="81"/>
      <c r="C82" s="81" t="s">
        <v>93</v>
      </c>
      <c r="D82" s="25">
        <f>SUM(D83:D84)</f>
        <v>980137</v>
      </c>
      <c r="E82" s="25">
        <f>SUM(E83:E84)</f>
        <v>3277500</v>
      </c>
      <c r="F82" s="25">
        <f>SUM(F83:F84)</f>
        <v>0</v>
      </c>
      <c r="G82" s="25">
        <f aca="true" t="shared" si="5" ref="G82:G92">D82+E82-F82</f>
        <v>4257637</v>
      </c>
    </row>
    <row r="83" spans="1:7" s="98" customFormat="1" ht="24" customHeight="1">
      <c r="A83" s="94"/>
      <c r="B83" s="95"/>
      <c r="C83" s="96" t="s">
        <v>91</v>
      </c>
      <c r="D83" s="97">
        <v>876965</v>
      </c>
      <c r="E83" s="97">
        <v>2932500</v>
      </c>
      <c r="F83" s="97"/>
      <c r="G83" s="97">
        <f t="shared" si="5"/>
        <v>3809465</v>
      </c>
    </row>
    <row r="84" spans="1:7" s="98" customFormat="1" ht="14.25" customHeight="1">
      <c r="A84" s="94"/>
      <c r="B84" s="95"/>
      <c r="C84" s="96" t="s">
        <v>92</v>
      </c>
      <c r="D84" s="97">
        <v>103172</v>
      </c>
      <c r="E84" s="97">
        <v>345000</v>
      </c>
      <c r="F84" s="97"/>
      <c r="G84" s="97">
        <f t="shared" si="5"/>
        <v>448172</v>
      </c>
    </row>
    <row r="85" spans="1:7" s="6" customFormat="1" ht="37.5" customHeight="1">
      <c r="A85" s="15"/>
      <c r="B85" s="81"/>
      <c r="C85" s="81" t="s">
        <v>135</v>
      </c>
      <c r="D85" s="25">
        <f>SUM(D86:D87)</f>
        <v>0</v>
      </c>
      <c r="E85" s="25">
        <f>SUM(E86:E89)</f>
        <v>14928854</v>
      </c>
      <c r="F85" s="25">
        <f>SUM(F86:F87)</f>
        <v>0</v>
      </c>
      <c r="G85" s="25">
        <f t="shared" si="5"/>
        <v>14928854</v>
      </c>
    </row>
    <row r="86" spans="1:7" s="98" customFormat="1" ht="24" customHeight="1">
      <c r="A86" s="94"/>
      <c r="B86" s="95"/>
      <c r="C86" s="96" t="s">
        <v>91</v>
      </c>
      <c r="D86" s="97">
        <v>0</v>
      </c>
      <c r="E86" s="100">
        <v>12865295</v>
      </c>
      <c r="F86" s="97"/>
      <c r="G86" s="97">
        <f t="shared" si="5"/>
        <v>12865295</v>
      </c>
    </row>
    <row r="87" spans="1:7" s="98" customFormat="1" ht="14.25" customHeight="1">
      <c r="A87" s="94"/>
      <c r="B87" s="95"/>
      <c r="C87" s="96" t="s">
        <v>92</v>
      </c>
      <c r="D87" s="97">
        <v>0</v>
      </c>
      <c r="E87" s="99">
        <v>1513559</v>
      </c>
      <c r="F87" s="97"/>
      <c r="G87" s="97">
        <f t="shared" si="5"/>
        <v>1513559</v>
      </c>
    </row>
    <row r="88" spans="1:7" s="98" customFormat="1" ht="24.75" customHeight="1">
      <c r="A88" s="94"/>
      <c r="B88" s="95"/>
      <c r="C88" s="101" t="s">
        <v>136</v>
      </c>
      <c r="D88" s="89">
        <v>0</v>
      </c>
      <c r="E88" s="100">
        <v>492105</v>
      </c>
      <c r="F88" s="89"/>
      <c r="G88" s="89">
        <f t="shared" si="5"/>
        <v>492105</v>
      </c>
    </row>
    <row r="89" spans="1:7" s="98" customFormat="1" ht="14.25" customHeight="1">
      <c r="A89" s="94"/>
      <c r="B89" s="95"/>
      <c r="C89" s="96" t="s">
        <v>137</v>
      </c>
      <c r="D89" s="97">
        <v>0</v>
      </c>
      <c r="E89" s="99">
        <v>57895</v>
      </c>
      <c r="F89" s="97"/>
      <c r="G89" s="97">
        <f t="shared" si="5"/>
        <v>57895</v>
      </c>
    </row>
    <row r="90" spans="1:7" s="6" customFormat="1" ht="51.75" customHeight="1">
      <c r="A90" s="15"/>
      <c r="B90" s="81"/>
      <c r="C90" s="81" t="s">
        <v>90</v>
      </c>
      <c r="D90" s="25">
        <f>SUM(D91:D92)</f>
        <v>0</v>
      </c>
      <c r="E90" s="25">
        <f>SUM(E91:E92)</f>
        <v>4217406</v>
      </c>
      <c r="F90" s="25">
        <f>SUM(F91:F92)</f>
        <v>0</v>
      </c>
      <c r="G90" s="25">
        <f t="shared" si="5"/>
        <v>4217406</v>
      </c>
    </row>
    <row r="91" spans="1:7" s="98" customFormat="1" ht="23.25" customHeight="1">
      <c r="A91" s="94"/>
      <c r="B91" s="95"/>
      <c r="C91" s="96" t="s">
        <v>91</v>
      </c>
      <c r="D91" s="97">
        <v>0</v>
      </c>
      <c r="E91" s="97">
        <v>3773469</v>
      </c>
      <c r="F91" s="97"/>
      <c r="G91" s="97">
        <f t="shared" si="5"/>
        <v>3773469</v>
      </c>
    </row>
    <row r="92" spans="1:7" s="98" customFormat="1" ht="14.25" customHeight="1">
      <c r="A92" s="94"/>
      <c r="B92" s="95"/>
      <c r="C92" s="96" t="s">
        <v>92</v>
      </c>
      <c r="D92" s="97">
        <v>0</v>
      </c>
      <c r="E92" s="97">
        <v>443937</v>
      </c>
      <c r="F92" s="97"/>
      <c r="G92" s="97">
        <f t="shared" si="5"/>
        <v>443937</v>
      </c>
    </row>
    <row r="93" spans="1:7" s="63" customFormat="1" ht="6.75" customHeight="1">
      <c r="A93" s="61"/>
      <c r="B93" s="62"/>
      <c r="C93" s="73"/>
      <c r="D93" s="74"/>
      <c r="E93" s="74"/>
      <c r="F93" s="74"/>
      <c r="G93" s="74"/>
    </row>
    <row r="94" spans="1:7" s="28" customFormat="1" ht="24" customHeight="1">
      <c r="A94" s="112">
        <v>921</v>
      </c>
      <c r="B94" s="112"/>
      <c r="C94" s="20" t="s">
        <v>20</v>
      </c>
      <c r="D94" s="17">
        <v>11366195</v>
      </c>
      <c r="E94" s="17">
        <f>E97</f>
        <v>1735106</v>
      </c>
      <c r="F94" s="17">
        <f>F97</f>
        <v>0</v>
      </c>
      <c r="G94" s="17">
        <f>D94+E94-F94</f>
        <v>13101301</v>
      </c>
    </row>
    <row r="95" spans="1:7" s="6" customFormat="1" ht="15.75" customHeight="1">
      <c r="A95" s="15"/>
      <c r="B95" s="15"/>
      <c r="C95" s="57" t="s">
        <v>34</v>
      </c>
      <c r="D95" s="5"/>
      <c r="E95" s="5"/>
      <c r="F95" s="5"/>
      <c r="G95" s="5"/>
    </row>
    <row r="96" spans="1:7" s="60" customFormat="1" ht="39.75" customHeight="1">
      <c r="A96" s="7"/>
      <c r="B96" s="58" t="s">
        <v>31</v>
      </c>
      <c r="C96" s="59" t="s">
        <v>76</v>
      </c>
      <c r="D96" s="25">
        <v>7225073</v>
      </c>
      <c r="E96" s="25">
        <f>E97</f>
        <v>1735106</v>
      </c>
      <c r="F96" s="25">
        <f>F97</f>
        <v>0</v>
      </c>
      <c r="G96" s="25">
        <f>D96+E96-F96</f>
        <v>8960179</v>
      </c>
    </row>
    <row r="97" spans="1:7" s="14" customFormat="1" ht="20.25" customHeight="1">
      <c r="A97" s="114" t="s">
        <v>95</v>
      </c>
      <c r="B97" s="114"/>
      <c r="C97" s="12" t="s">
        <v>19</v>
      </c>
      <c r="D97" s="13">
        <v>7225073</v>
      </c>
      <c r="E97" s="13">
        <f>E98</f>
        <v>1735106</v>
      </c>
      <c r="F97" s="13">
        <f>F98</f>
        <v>0</v>
      </c>
      <c r="G97" s="13">
        <f>D97+E97-F97</f>
        <v>8960179</v>
      </c>
    </row>
    <row r="98" spans="1:7" s="63" customFormat="1" ht="27" customHeight="1">
      <c r="A98" s="61"/>
      <c r="B98" s="62"/>
      <c r="C98" s="73" t="s">
        <v>94</v>
      </c>
      <c r="D98" s="74">
        <v>7225073</v>
      </c>
      <c r="E98" s="74">
        <v>1735106</v>
      </c>
      <c r="F98" s="74"/>
      <c r="G98" s="74">
        <f>D98+E98-F98</f>
        <v>8960179</v>
      </c>
    </row>
    <row r="99" spans="1:7" s="63" customFormat="1" ht="13.5" customHeight="1">
      <c r="A99" s="61"/>
      <c r="B99" s="62"/>
      <c r="C99" s="84" t="s">
        <v>161</v>
      </c>
      <c r="D99" s="74"/>
      <c r="E99" s="74"/>
      <c r="F99" s="74"/>
      <c r="G99" s="74"/>
    </row>
    <row r="100" spans="1:7" s="63" customFormat="1" ht="40.5" customHeight="1">
      <c r="A100" s="61"/>
      <c r="B100" s="62"/>
      <c r="C100" s="84" t="s">
        <v>96</v>
      </c>
      <c r="D100" s="41">
        <v>7225073</v>
      </c>
      <c r="E100" s="41">
        <v>1735106</v>
      </c>
      <c r="F100" s="41"/>
      <c r="G100" s="41">
        <f>D100+E100-F100</f>
        <v>8960179</v>
      </c>
    </row>
    <row r="101" spans="1:7" s="28" customFormat="1" ht="10.5" customHeight="1">
      <c r="A101" s="38"/>
      <c r="B101" s="38"/>
      <c r="C101" s="39"/>
      <c r="D101" s="27"/>
      <c r="E101" s="27"/>
      <c r="F101" s="27"/>
      <c r="G101" s="27"/>
    </row>
    <row r="102" spans="1:7" s="70" customFormat="1" ht="18" customHeight="1">
      <c r="A102" s="30" t="s">
        <v>21</v>
      </c>
      <c r="B102" s="30"/>
      <c r="C102" s="68" t="s">
        <v>22</v>
      </c>
      <c r="D102" s="69"/>
      <c r="E102" s="69"/>
      <c r="F102" s="69"/>
      <c r="G102" s="69"/>
    </row>
    <row r="103" spans="1:7" s="10" customFormat="1" ht="6.75" customHeight="1">
      <c r="A103" s="7"/>
      <c r="B103" s="7"/>
      <c r="C103" s="34"/>
      <c r="D103" s="34"/>
      <c r="E103" s="34"/>
      <c r="F103" s="34"/>
      <c r="G103" s="34"/>
    </row>
    <row r="104" spans="1:7" s="18" customFormat="1" ht="26.25" customHeight="1">
      <c r="A104" s="19"/>
      <c r="B104" s="19"/>
      <c r="C104" s="20" t="s">
        <v>18</v>
      </c>
      <c r="D104" s="17">
        <v>1185857955</v>
      </c>
      <c r="E104" s="17">
        <f>E113+E134+E165+E189+E195+E217+E106+E180+E146</f>
        <v>192935001</v>
      </c>
      <c r="F104" s="17">
        <f>F113+F134+F165+F189+F195+F217+F106+F180+F146</f>
        <v>96788595</v>
      </c>
      <c r="G104" s="17">
        <f>D104+E104-F104</f>
        <v>1282004361</v>
      </c>
    </row>
    <row r="105" spans="1:7" s="18" customFormat="1" ht="6.75" customHeight="1">
      <c r="A105" s="21"/>
      <c r="B105" s="21"/>
      <c r="C105" s="24"/>
      <c r="D105" s="22"/>
      <c r="E105" s="22"/>
      <c r="F105" s="22"/>
      <c r="G105" s="22"/>
    </row>
    <row r="106" spans="1:7" s="18" customFormat="1" ht="26.25" customHeight="1">
      <c r="A106" s="110" t="s">
        <v>23</v>
      </c>
      <c r="B106" s="110"/>
      <c r="C106" s="20" t="s">
        <v>24</v>
      </c>
      <c r="D106" s="17">
        <v>15963500</v>
      </c>
      <c r="E106" s="17">
        <f>E107</f>
        <v>1300000</v>
      </c>
      <c r="F106" s="17">
        <f>F107</f>
        <v>1300000</v>
      </c>
      <c r="G106" s="17">
        <f>D106+E106-F106</f>
        <v>15963500</v>
      </c>
    </row>
    <row r="107" spans="1:7" s="14" customFormat="1" ht="22.5" customHeight="1">
      <c r="A107" s="111" t="s">
        <v>35</v>
      </c>
      <c r="B107" s="111"/>
      <c r="C107" s="12" t="s">
        <v>36</v>
      </c>
      <c r="D107" s="13">
        <v>1300000</v>
      </c>
      <c r="E107" s="13">
        <f>E110</f>
        <v>1300000</v>
      </c>
      <c r="F107" s="13">
        <f>F110</f>
        <v>1300000</v>
      </c>
      <c r="G107" s="13">
        <f>D107+E107-F107</f>
        <v>1300000</v>
      </c>
    </row>
    <row r="108" spans="1:7" s="6" customFormat="1" ht="25.5" customHeight="1">
      <c r="A108" s="15"/>
      <c r="B108" s="26"/>
      <c r="C108" s="29" t="s">
        <v>70</v>
      </c>
      <c r="D108" s="25">
        <v>1300000</v>
      </c>
      <c r="E108" s="25">
        <f>E110</f>
        <v>1300000</v>
      </c>
      <c r="F108" s="25">
        <f>F110</f>
        <v>1300000</v>
      </c>
      <c r="G108" s="25">
        <f>D108+E108-F108</f>
        <v>1300000</v>
      </c>
    </row>
    <row r="109" spans="1:7" s="6" customFormat="1" ht="23.25" customHeight="1">
      <c r="A109" s="15"/>
      <c r="B109" s="26"/>
      <c r="C109" s="29"/>
      <c r="D109" s="25"/>
      <c r="E109" s="25"/>
      <c r="F109" s="25"/>
      <c r="G109" s="25"/>
    </row>
    <row r="110" spans="1:7" s="6" customFormat="1" ht="22.5" customHeight="1">
      <c r="A110" s="15"/>
      <c r="B110" s="109" t="s">
        <v>119</v>
      </c>
      <c r="C110" s="109"/>
      <c r="D110" s="5">
        <v>1300000</v>
      </c>
      <c r="E110" s="5">
        <v>1300000</v>
      </c>
      <c r="F110" s="5">
        <v>1300000</v>
      </c>
      <c r="G110" s="5">
        <f>D110+E110-F110</f>
        <v>1300000</v>
      </c>
    </row>
    <row r="111" spans="1:7" s="14" customFormat="1" ht="51.75" customHeight="1">
      <c r="A111" s="11"/>
      <c r="B111" s="23"/>
      <c r="C111" s="107" t="s">
        <v>181</v>
      </c>
      <c r="D111" s="107"/>
      <c r="E111" s="107"/>
      <c r="F111" s="107"/>
      <c r="G111" s="107"/>
    </row>
    <row r="112" spans="1:7" s="14" customFormat="1" ht="6" customHeight="1">
      <c r="A112" s="11"/>
      <c r="B112" s="23"/>
      <c r="C112" s="16"/>
      <c r="D112" s="16"/>
      <c r="E112" s="16"/>
      <c r="F112" s="16"/>
      <c r="G112" s="16"/>
    </row>
    <row r="113" spans="1:7" s="18" customFormat="1" ht="26.25" customHeight="1">
      <c r="A113" s="110" t="s">
        <v>47</v>
      </c>
      <c r="B113" s="110"/>
      <c r="C113" s="20" t="s">
        <v>50</v>
      </c>
      <c r="D113" s="17">
        <v>435588646</v>
      </c>
      <c r="E113" s="17">
        <f>E122+E129+E114</f>
        <v>97689450</v>
      </c>
      <c r="F113" s="17">
        <f>F122+F129+F114</f>
        <v>82600000</v>
      </c>
      <c r="G113" s="17">
        <f aca="true" t="shared" si="6" ref="G113:G120">D113+E113-F113</f>
        <v>450678096</v>
      </c>
    </row>
    <row r="114" spans="1:7" s="14" customFormat="1" ht="20.25" customHeight="1">
      <c r="A114" s="111" t="s">
        <v>121</v>
      </c>
      <c r="B114" s="111"/>
      <c r="C114" s="77" t="s">
        <v>120</v>
      </c>
      <c r="D114" s="78">
        <v>90775000</v>
      </c>
      <c r="E114" s="78">
        <f>E115</f>
        <v>82600000</v>
      </c>
      <c r="F114" s="78">
        <f>F115</f>
        <v>82600000</v>
      </c>
      <c r="G114" s="13">
        <f t="shared" si="6"/>
        <v>90775000</v>
      </c>
    </row>
    <row r="115" spans="1:7" s="6" customFormat="1" ht="25.5" customHeight="1">
      <c r="A115" s="15"/>
      <c r="B115" s="26"/>
      <c r="C115" s="29" t="s">
        <v>70</v>
      </c>
      <c r="D115" s="25">
        <v>83900000</v>
      </c>
      <c r="E115" s="25">
        <f>SUM(E116:E119)+E120</f>
        <v>82600000</v>
      </c>
      <c r="F115" s="25">
        <f>SUM(F116:F119)+F120</f>
        <v>82600000</v>
      </c>
      <c r="G115" s="25">
        <f t="shared" si="6"/>
        <v>83900000</v>
      </c>
    </row>
    <row r="116" spans="1:7" s="6" customFormat="1" ht="20.25" customHeight="1">
      <c r="A116" s="15"/>
      <c r="B116" s="109" t="s">
        <v>122</v>
      </c>
      <c r="C116" s="109"/>
      <c r="D116" s="5">
        <v>11100000</v>
      </c>
      <c r="E116" s="5"/>
      <c r="F116" s="5">
        <v>11100000</v>
      </c>
      <c r="G116" s="5">
        <f t="shared" si="6"/>
        <v>0</v>
      </c>
    </row>
    <row r="117" spans="1:7" s="6" customFormat="1" ht="20.25" customHeight="1">
      <c r="A117" s="15"/>
      <c r="B117" s="109" t="s">
        <v>123</v>
      </c>
      <c r="C117" s="109"/>
      <c r="D117" s="5">
        <v>30500000</v>
      </c>
      <c r="E117" s="5"/>
      <c r="F117" s="5">
        <v>30500000</v>
      </c>
      <c r="G117" s="5">
        <f t="shared" si="6"/>
        <v>0</v>
      </c>
    </row>
    <row r="118" spans="1:7" s="6" customFormat="1" ht="20.25" customHeight="1">
      <c r="A118" s="15"/>
      <c r="B118" s="109" t="s">
        <v>184</v>
      </c>
      <c r="C118" s="109"/>
      <c r="D118" s="5">
        <v>12600000</v>
      </c>
      <c r="E118" s="5"/>
      <c r="F118" s="5">
        <v>12600000</v>
      </c>
      <c r="G118" s="5">
        <f t="shared" si="6"/>
        <v>0</v>
      </c>
    </row>
    <row r="119" spans="1:7" s="6" customFormat="1" ht="20.25" customHeight="1">
      <c r="A119" s="15"/>
      <c r="B119" s="109" t="s">
        <v>124</v>
      </c>
      <c r="C119" s="109"/>
      <c r="D119" s="5">
        <v>28400000</v>
      </c>
      <c r="E119" s="5"/>
      <c r="F119" s="5">
        <v>28400000</v>
      </c>
      <c r="G119" s="5">
        <f t="shared" si="6"/>
        <v>0</v>
      </c>
    </row>
    <row r="120" spans="1:7" s="6" customFormat="1" ht="20.25" customHeight="1">
      <c r="A120" s="15"/>
      <c r="B120" s="109" t="s">
        <v>125</v>
      </c>
      <c r="C120" s="109"/>
      <c r="D120" s="5">
        <v>0</v>
      </c>
      <c r="E120" s="5">
        <v>82600000</v>
      </c>
      <c r="F120" s="5"/>
      <c r="G120" s="5">
        <f t="shared" si="6"/>
        <v>82600000</v>
      </c>
    </row>
    <row r="121" spans="1:7" s="14" customFormat="1" ht="45" customHeight="1">
      <c r="A121" s="11"/>
      <c r="B121" s="45"/>
      <c r="C121" s="107" t="s">
        <v>165</v>
      </c>
      <c r="D121" s="107"/>
      <c r="E121" s="107"/>
      <c r="F121" s="107"/>
      <c r="G121" s="107"/>
    </row>
    <row r="122" spans="1:7" s="14" customFormat="1" ht="22.5" customHeight="1">
      <c r="A122" s="114" t="s">
        <v>48</v>
      </c>
      <c r="B122" s="114"/>
      <c r="C122" s="12" t="s">
        <v>49</v>
      </c>
      <c r="D122" s="13">
        <v>300822442</v>
      </c>
      <c r="E122" s="13">
        <f>E123</f>
        <v>14764248</v>
      </c>
      <c r="F122" s="13">
        <f>F123</f>
        <v>0</v>
      </c>
      <c r="G122" s="13">
        <f>D122+E122-F122</f>
        <v>315586690</v>
      </c>
    </row>
    <row r="123" spans="1:7" s="44" customFormat="1" ht="26.25" customHeight="1">
      <c r="A123" s="72"/>
      <c r="B123" s="72"/>
      <c r="C123" s="40" t="s">
        <v>113</v>
      </c>
      <c r="D123" s="42">
        <v>178986178</v>
      </c>
      <c r="E123" s="42">
        <f>E124+E127</f>
        <v>14764248</v>
      </c>
      <c r="F123" s="42">
        <f>F124+F127</f>
        <v>0</v>
      </c>
      <c r="G123" s="41">
        <f>D123+E123-F123</f>
        <v>193750426</v>
      </c>
    </row>
    <row r="124" spans="1:7" s="6" customFormat="1" ht="51.75" customHeight="1">
      <c r="A124" s="15"/>
      <c r="B124" s="108" t="s">
        <v>97</v>
      </c>
      <c r="C124" s="113"/>
      <c r="D124" s="25">
        <v>14547557</v>
      </c>
      <c r="E124" s="25">
        <f>E125</f>
        <v>816000</v>
      </c>
      <c r="F124" s="25">
        <f>F125</f>
        <v>0</v>
      </c>
      <c r="G124" s="25">
        <f>D124+E124-F124</f>
        <v>15363557</v>
      </c>
    </row>
    <row r="125" spans="1:7" s="91" customFormat="1" ht="14.25" customHeight="1">
      <c r="A125" s="86"/>
      <c r="B125" s="92"/>
      <c r="C125" s="93" t="s">
        <v>182</v>
      </c>
      <c r="D125" s="90">
        <v>11179891</v>
      </c>
      <c r="E125" s="90">
        <v>816000</v>
      </c>
      <c r="F125" s="90"/>
      <c r="G125" s="90">
        <f>D125+E125-F125</f>
        <v>11995891</v>
      </c>
    </row>
    <row r="126" spans="1:7" s="14" customFormat="1" ht="67.5" customHeight="1">
      <c r="A126" s="11"/>
      <c r="B126" s="45"/>
      <c r="C126" s="107" t="s">
        <v>166</v>
      </c>
      <c r="D126" s="107"/>
      <c r="E126" s="107"/>
      <c r="F126" s="107"/>
      <c r="G126" s="107"/>
    </row>
    <row r="127" spans="1:7" s="6" customFormat="1" ht="65.25" customHeight="1">
      <c r="A127" s="15"/>
      <c r="B127" s="108" t="s">
        <v>183</v>
      </c>
      <c r="C127" s="113"/>
      <c r="D127" s="25">
        <v>0</v>
      </c>
      <c r="E127" s="25">
        <v>13948248</v>
      </c>
      <c r="F127" s="25">
        <v>0</v>
      </c>
      <c r="G127" s="25">
        <f>D127+E127-F127</f>
        <v>13948248</v>
      </c>
    </row>
    <row r="128" spans="1:7" s="14" customFormat="1" ht="69.75" customHeight="1">
      <c r="A128" s="76"/>
      <c r="B128" s="79"/>
      <c r="C128" s="107" t="s">
        <v>117</v>
      </c>
      <c r="D128" s="107"/>
      <c r="E128" s="107"/>
      <c r="F128" s="107"/>
      <c r="G128" s="107"/>
    </row>
    <row r="129" spans="1:7" s="14" customFormat="1" ht="22.5" customHeight="1">
      <c r="A129" s="114" t="s">
        <v>98</v>
      </c>
      <c r="B129" s="114"/>
      <c r="C129" s="12" t="s">
        <v>100</v>
      </c>
      <c r="D129" s="13">
        <v>0</v>
      </c>
      <c r="E129" s="13">
        <f>E130</f>
        <v>325202</v>
      </c>
      <c r="F129" s="13"/>
      <c r="G129" s="13">
        <f>D129+E129-F129</f>
        <v>325202</v>
      </c>
    </row>
    <row r="130" spans="1:7" s="6" customFormat="1" ht="23.25" customHeight="1">
      <c r="A130" s="15"/>
      <c r="B130" s="26"/>
      <c r="C130" s="29" t="s">
        <v>68</v>
      </c>
      <c r="D130" s="25">
        <v>0</v>
      </c>
      <c r="E130" s="25">
        <f>E131</f>
        <v>325202</v>
      </c>
      <c r="F130" s="25"/>
      <c r="G130" s="25">
        <f>D130+E130-F130</f>
        <v>325202</v>
      </c>
    </row>
    <row r="131" spans="1:7" s="6" customFormat="1" ht="16.5" customHeight="1">
      <c r="A131" s="15"/>
      <c r="B131" s="109" t="s">
        <v>99</v>
      </c>
      <c r="C131" s="109"/>
      <c r="D131" s="5">
        <v>0</v>
      </c>
      <c r="E131" s="5">
        <v>325202</v>
      </c>
      <c r="F131" s="5"/>
      <c r="G131" s="5">
        <f>D131+E131-F131</f>
        <v>325202</v>
      </c>
    </row>
    <row r="132" spans="1:7" s="28" customFormat="1" ht="57" customHeight="1">
      <c r="A132" s="21"/>
      <c r="B132" s="21"/>
      <c r="C132" s="107" t="s">
        <v>167</v>
      </c>
      <c r="D132" s="107"/>
      <c r="E132" s="107"/>
      <c r="F132" s="107"/>
      <c r="G132" s="107"/>
    </row>
    <row r="133" spans="1:7" s="6" customFormat="1" ht="6.75" customHeight="1">
      <c r="A133" s="15"/>
      <c r="B133" s="29"/>
      <c r="C133" s="75"/>
      <c r="D133" s="25"/>
      <c r="E133" s="25"/>
      <c r="F133" s="25"/>
      <c r="G133" s="25"/>
    </row>
    <row r="134" spans="1:7" s="28" customFormat="1" ht="24" customHeight="1">
      <c r="A134" s="112">
        <v>750</v>
      </c>
      <c r="B134" s="112"/>
      <c r="C134" s="20" t="s">
        <v>41</v>
      </c>
      <c r="D134" s="17">
        <v>157534773</v>
      </c>
      <c r="E134" s="17">
        <f>E135+E141</f>
        <v>0</v>
      </c>
      <c r="F134" s="17">
        <f>F135+F141</f>
        <v>9923002</v>
      </c>
      <c r="G134" s="17">
        <f aca="true" t="shared" si="7" ref="G134:G139">D134+E134-F134</f>
        <v>147611771</v>
      </c>
    </row>
    <row r="135" spans="1:7" s="14" customFormat="1" ht="19.5" customHeight="1">
      <c r="A135" s="111" t="s">
        <v>128</v>
      </c>
      <c r="B135" s="111"/>
      <c r="C135" s="12" t="s">
        <v>129</v>
      </c>
      <c r="D135" s="13">
        <v>122080473</v>
      </c>
      <c r="E135" s="13">
        <v>0</v>
      </c>
      <c r="F135" s="13">
        <f>F136</f>
        <v>9750502</v>
      </c>
      <c r="G135" s="13">
        <f t="shared" si="7"/>
        <v>112329971</v>
      </c>
    </row>
    <row r="136" spans="1:7" s="44" customFormat="1" ht="26.25" customHeight="1">
      <c r="A136" s="72"/>
      <c r="B136" s="72"/>
      <c r="C136" s="40" t="s">
        <v>113</v>
      </c>
      <c r="D136" s="42">
        <v>9930502</v>
      </c>
      <c r="E136" s="42">
        <f>E141+E145</f>
        <v>0</v>
      </c>
      <c r="F136" s="42">
        <f>F139</f>
        <v>9750502</v>
      </c>
      <c r="G136" s="41">
        <f t="shared" si="7"/>
        <v>180000</v>
      </c>
    </row>
    <row r="137" spans="1:7" s="6" customFormat="1" ht="27.75" customHeight="1">
      <c r="A137" s="15"/>
      <c r="B137" s="108" t="s">
        <v>130</v>
      </c>
      <c r="C137" s="113"/>
      <c r="D137" s="25">
        <v>18238149</v>
      </c>
      <c r="E137" s="25">
        <f>E138+E139</f>
        <v>0</v>
      </c>
      <c r="F137" s="25">
        <f>F138+F139</f>
        <v>9750502</v>
      </c>
      <c r="G137" s="25">
        <f t="shared" si="7"/>
        <v>8487647</v>
      </c>
    </row>
    <row r="138" spans="1:7" s="91" customFormat="1" ht="13.5" customHeight="1">
      <c r="A138" s="86"/>
      <c r="B138" s="87"/>
      <c r="C138" s="88" t="s">
        <v>108</v>
      </c>
      <c r="D138" s="89">
        <v>8487647</v>
      </c>
      <c r="E138" s="89"/>
      <c r="F138" s="89"/>
      <c r="G138" s="89">
        <f t="shared" si="7"/>
        <v>8487647</v>
      </c>
    </row>
    <row r="139" spans="1:7" s="91" customFormat="1" ht="13.5" customHeight="1">
      <c r="A139" s="86"/>
      <c r="B139" s="87"/>
      <c r="C139" s="88" t="s">
        <v>109</v>
      </c>
      <c r="D139" s="89">
        <v>9750502</v>
      </c>
      <c r="E139" s="89"/>
      <c r="F139" s="89">
        <v>9750502</v>
      </c>
      <c r="G139" s="89">
        <f t="shared" si="7"/>
        <v>0</v>
      </c>
    </row>
    <row r="140" spans="1:7" s="28" customFormat="1" ht="52.5" customHeight="1">
      <c r="A140" s="21"/>
      <c r="B140" s="21"/>
      <c r="C140" s="107" t="s">
        <v>168</v>
      </c>
      <c r="D140" s="107"/>
      <c r="E140" s="107"/>
      <c r="F140" s="107"/>
      <c r="G140" s="107"/>
    </row>
    <row r="141" spans="1:7" s="14" customFormat="1" ht="19.5" customHeight="1">
      <c r="A141" s="114" t="s">
        <v>42</v>
      </c>
      <c r="B141" s="114"/>
      <c r="C141" s="12" t="s">
        <v>43</v>
      </c>
      <c r="D141" s="13">
        <v>29350232</v>
      </c>
      <c r="E141" s="13">
        <v>0</v>
      </c>
      <c r="F141" s="13">
        <f>F142</f>
        <v>172500</v>
      </c>
      <c r="G141" s="13">
        <f>D141+E141-F141</f>
        <v>29177732</v>
      </c>
    </row>
    <row r="142" spans="1:7" s="54" customFormat="1" ht="23.25" customHeight="1">
      <c r="A142" s="52"/>
      <c r="B142" s="53"/>
      <c r="C142" s="40" t="s">
        <v>69</v>
      </c>
      <c r="D142" s="41">
        <v>7200000</v>
      </c>
      <c r="E142" s="41">
        <v>0</v>
      </c>
      <c r="F142" s="41">
        <f>F143</f>
        <v>172500</v>
      </c>
      <c r="G142" s="41">
        <f>D142+E142-F142</f>
        <v>7027500</v>
      </c>
    </row>
    <row r="143" spans="1:7" s="6" customFormat="1" ht="16.5" customHeight="1">
      <c r="A143" s="15"/>
      <c r="B143" s="109" t="s">
        <v>105</v>
      </c>
      <c r="C143" s="109"/>
      <c r="D143" s="5">
        <v>4200000</v>
      </c>
      <c r="E143" s="5">
        <v>0</v>
      </c>
      <c r="F143" s="5">
        <v>172500</v>
      </c>
      <c r="G143" s="5">
        <f>D143+E143-F143</f>
        <v>4027500</v>
      </c>
    </row>
    <row r="144" spans="1:7" s="28" customFormat="1" ht="58.5" customHeight="1">
      <c r="A144" s="21"/>
      <c r="B144" s="21"/>
      <c r="C144" s="107" t="s">
        <v>169</v>
      </c>
      <c r="D144" s="107"/>
      <c r="E144" s="107"/>
      <c r="F144" s="107"/>
      <c r="G144" s="107"/>
    </row>
    <row r="145" spans="1:7" s="6" customFormat="1" ht="4.5" customHeight="1">
      <c r="A145" s="15"/>
      <c r="B145" s="26"/>
      <c r="C145" s="26"/>
      <c r="D145" s="5"/>
      <c r="E145" s="5"/>
      <c r="F145" s="5"/>
      <c r="G145" s="5"/>
    </row>
    <row r="146" spans="1:7" s="18" customFormat="1" ht="24" customHeight="1">
      <c r="A146" s="112">
        <v>758</v>
      </c>
      <c r="B146" s="112"/>
      <c r="C146" s="20" t="s">
        <v>44</v>
      </c>
      <c r="D146" s="17">
        <v>22150000</v>
      </c>
      <c r="E146" s="17">
        <f>E147</f>
        <v>80000</v>
      </c>
      <c r="F146" s="17">
        <f>F147</f>
        <v>80000</v>
      </c>
      <c r="G146" s="17">
        <f aca="true" t="shared" si="8" ref="G146:G151">D146+E146-F146</f>
        <v>22150000</v>
      </c>
    </row>
    <row r="147" spans="1:7" s="14" customFormat="1" ht="23.25" customHeight="1">
      <c r="A147" s="117">
        <v>75818</v>
      </c>
      <c r="B147" s="117"/>
      <c r="C147" s="12" t="s">
        <v>45</v>
      </c>
      <c r="D147" s="13">
        <v>22150000</v>
      </c>
      <c r="E147" s="13">
        <f>E148</f>
        <v>80000</v>
      </c>
      <c r="F147" s="13">
        <f>F148</f>
        <v>80000</v>
      </c>
      <c r="G147" s="13">
        <f t="shared" si="8"/>
        <v>22150000</v>
      </c>
    </row>
    <row r="148" spans="1:7" s="6" customFormat="1" ht="23.25" customHeight="1">
      <c r="A148" s="15"/>
      <c r="B148" s="26"/>
      <c r="C148" s="29" t="s">
        <v>46</v>
      </c>
      <c r="D148" s="25">
        <v>14350000</v>
      </c>
      <c r="E148" s="25">
        <f>E149+E153</f>
        <v>80000</v>
      </c>
      <c r="F148" s="25">
        <f>F149+F153</f>
        <v>80000</v>
      </c>
      <c r="G148" s="25">
        <f t="shared" si="8"/>
        <v>14350000</v>
      </c>
    </row>
    <row r="149" spans="1:7" s="6" customFormat="1" ht="18.75" customHeight="1">
      <c r="A149" s="15"/>
      <c r="B149" s="136" t="s">
        <v>159</v>
      </c>
      <c r="C149" s="136"/>
      <c r="D149" s="5">
        <f>SUM(D150:D151)</f>
        <v>5800000</v>
      </c>
      <c r="E149" s="5">
        <f>SUM(E150:E151)</f>
        <v>0</v>
      </c>
      <c r="F149" s="5">
        <f>SUM(F150:F151)</f>
        <v>80000</v>
      </c>
      <c r="G149" s="5">
        <f t="shared" si="8"/>
        <v>5720000</v>
      </c>
    </row>
    <row r="150" spans="1:7" s="91" customFormat="1" ht="13.5" customHeight="1">
      <c r="A150" s="86"/>
      <c r="B150" s="87"/>
      <c r="C150" s="88" t="s">
        <v>108</v>
      </c>
      <c r="D150" s="89">
        <v>5000000</v>
      </c>
      <c r="E150" s="89"/>
      <c r="F150" s="89">
        <v>80000</v>
      </c>
      <c r="G150" s="89">
        <f t="shared" si="8"/>
        <v>4920000</v>
      </c>
    </row>
    <row r="151" spans="1:7" s="91" customFormat="1" ht="13.5" customHeight="1">
      <c r="A151" s="86"/>
      <c r="B151" s="87"/>
      <c r="C151" s="88" t="s">
        <v>109</v>
      </c>
      <c r="D151" s="89">
        <v>800000</v>
      </c>
      <c r="E151" s="89"/>
      <c r="F151" s="89"/>
      <c r="G151" s="89">
        <f t="shared" si="8"/>
        <v>800000</v>
      </c>
    </row>
    <row r="152" spans="1:7" s="6" customFormat="1" ht="30" customHeight="1">
      <c r="A152" s="15"/>
      <c r="B152" s="15"/>
      <c r="C152" s="107" t="s">
        <v>160</v>
      </c>
      <c r="D152" s="107"/>
      <c r="E152" s="107"/>
      <c r="F152" s="107"/>
      <c r="G152" s="107"/>
    </row>
    <row r="153" spans="1:7" s="6" customFormat="1" ht="28.5" customHeight="1">
      <c r="A153" s="15"/>
      <c r="B153" s="116" t="s">
        <v>127</v>
      </c>
      <c r="C153" s="116"/>
      <c r="D153" s="25">
        <v>2600000</v>
      </c>
      <c r="E153" s="25">
        <v>80000</v>
      </c>
      <c r="F153" s="25">
        <v>0</v>
      </c>
      <c r="G153" s="25">
        <f>D153+E153-F153</f>
        <v>2680000</v>
      </c>
    </row>
    <row r="154" spans="1:7" s="6" customFormat="1" ht="27" customHeight="1">
      <c r="A154" s="15"/>
      <c r="B154" s="15"/>
      <c r="C154" s="107" t="s">
        <v>162</v>
      </c>
      <c r="D154" s="107"/>
      <c r="E154" s="107"/>
      <c r="F154" s="107"/>
      <c r="G154" s="107"/>
    </row>
    <row r="155" spans="1:7" s="6" customFormat="1" ht="28.5" customHeight="1">
      <c r="A155" s="15"/>
      <c r="B155" s="15"/>
      <c r="C155" s="16" t="s">
        <v>58</v>
      </c>
      <c r="D155" s="25">
        <f>1185857955-2600000</f>
        <v>1183257955</v>
      </c>
      <c r="E155" s="25">
        <f>G155-D155</f>
        <v>96066406</v>
      </c>
      <c r="F155" s="25"/>
      <c r="G155" s="25">
        <f>1282004361-2680000</f>
        <v>1279324361</v>
      </c>
    </row>
    <row r="156" spans="1:7" s="6" customFormat="1" ht="17.25" customHeight="1">
      <c r="A156" s="15"/>
      <c r="B156" s="15"/>
      <c r="C156" s="16" t="s">
        <v>59</v>
      </c>
      <c r="D156" s="25">
        <f>465198348-21349051</f>
        <v>443849297</v>
      </c>
      <c r="E156" s="5">
        <f>G156-D156</f>
        <v>66994776</v>
      </c>
      <c r="F156" s="5"/>
      <c r="G156" s="25">
        <f>532193124-21349051</f>
        <v>510844073</v>
      </c>
    </row>
    <row r="157" spans="1:7" s="6" customFormat="1" ht="17.25" customHeight="1">
      <c r="A157" s="15"/>
      <c r="B157" s="15"/>
      <c r="C157" s="16" t="s">
        <v>60</v>
      </c>
      <c r="D157" s="25">
        <v>224137619</v>
      </c>
      <c r="E157" s="5">
        <f>G157-D157</f>
        <v>916750</v>
      </c>
      <c r="F157" s="5"/>
      <c r="G157" s="5">
        <v>225054369</v>
      </c>
    </row>
    <row r="158" spans="1:7" s="6" customFormat="1" ht="17.25" customHeight="1">
      <c r="A158" s="15"/>
      <c r="B158" s="15"/>
      <c r="C158" s="16" t="s">
        <v>61</v>
      </c>
      <c r="D158" s="25">
        <v>7523985</v>
      </c>
      <c r="E158" s="5"/>
      <c r="F158" s="5"/>
      <c r="G158" s="5">
        <f>D158+E158-F158</f>
        <v>7523985</v>
      </c>
    </row>
    <row r="159" spans="1:7" s="6" customFormat="1" ht="17.25" customHeight="1">
      <c r="A159" s="15"/>
      <c r="B159" s="15"/>
      <c r="C159" s="67" t="s">
        <v>63</v>
      </c>
      <c r="D159" s="66">
        <f>D155-D156-D157-D158</f>
        <v>507747054</v>
      </c>
      <c r="E159" s="66">
        <f>G159-D159</f>
        <v>28154880</v>
      </c>
      <c r="F159" s="66"/>
      <c r="G159" s="66">
        <f>G155-G156-G157-G158</f>
        <v>535901934</v>
      </c>
    </row>
    <row r="160" spans="1:7" s="6" customFormat="1" ht="18.75" customHeight="1">
      <c r="A160" s="15"/>
      <c r="B160" s="15"/>
      <c r="C160" s="16" t="s">
        <v>62</v>
      </c>
      <c r="D160" s="66">
        <f>D159*0.005</f>
        <v>2538735</v>
      </c>
      <c r="E160" s="66">
        <f>G160-D160</f>
        <v>140775</v>
      </c>
      <c r="F160" s="66"/>
      <c r="G160" s="66">
        <f>G159*0.005</f>
        <v>2679510</v>
      </c>
    </row>
    <row r="161" spans="1:7" s="6" customFormat="1" ht="4.5" customHeight="1">
      <c r="A161" s="15"/>
      <c r="B161" s="15"/>
      <c r="C161" s="51"/>
      <c r="D161" s="51"/>
      <c r="E161" s="51"/>
      <c r="F161" s="51"/>
      <c r="G161" s="51"/>
    </row>
    <row r="162" spans="1:7" s="6" customFormat="1" ht="13.5" customHeight="1">
      <c r="A162" s="15"/>
      <c r="B162" s="15"/>
      <c r="C162" s="16" t="s">
        <v>170</v>
      </c>
      <c r="D162" s="5">
        <v>9850000</v>
      </c>
      <c r="E162" s="5">
        <v>80000</v>
      </c>
      <c r="F162" s="5">
        <v>0</v>
      </c>
      <c r="G162" s="5">
        <f>D162+E162-F162</f>
        <v>9930000</v>
      </c>
    </row>
    <row r="163" spans="1:7" s="6" customFormat="1" ht="42" customHeight="1">
      <c r="A163" s="15"/>
      <c r="B163" s="15"/>
      <c r="C163" s="107" t="s">
        <v>171</v>
      </c>
      <c r="D163" s="107"/>
      <c r="E163" s="107"/>
      <c r="F163" s="107"/>
      <c r="G163" s="107"/>
    </row>
    <row r="164" spans="1:7" s="6" customFormat="1" ht="4.5" customHeight="1">
      <c r="A164" s="15"/>
      <c r="B164" s="15"/>
      <c r="C164" s="51"/>
      <c r="D164" s="51"/>
      <c r="E164" s="51"/>
      <c r="F164" s="51"/>
      <c r="G164" s="51"/>
    </row>
    <row r="165" spans="1:7" s="28" customFormat="1" ht="24" customHeight="1">
      <c r="A165" s="112">
        <v>851</v>
      </c>
      <c r="B165" s="112"/>
      <c r="C165" s="20" t="s">
        <v>153</v>
      </c>
      <c r="D165" s="17">
        <v>41224437</v>
      </c>
      <c r="E165" s="17">
        <f>E166</f>
        <v>76624360</v>
      </c>
      <c r="F165" s="17">
        <f>F166</f>
        <v>0</v>
      </c>
      <c r="G165" s="17">
        <f>D165+E165-F165</f>
        <v>117848797</v>
      </c>
    </row>
    <row r="166" spans="1:7" s="14" customFormat="1" ht="19.5" customHeight="1">
      <c r="A166" s="111" t="s">
        <v>106</v>
      </c>
      <c r="B166" s="111"/>
      <c r="C166" s="12" t="s">
        <v>19</v>
      </c>
      <c r="D166" s="13">
        <v>17297823</v>
      </c>
      <c r="E166" s="13">
        <f>E167+E168</f>
        <v>76624360</v>
      </c>
      <c r="F166" s="13">
        <f>F196</f>
        <v>0</v>
      </c>
      <c r="G166" s="13">
        <f>D166+E166-F166</f>
        <v>93922183</v>
      </c>
    </row>
    <row r="167" spans="1:7" s="44" customFormat="1" ht="24.75" customHeight="1">
      <c r="A167" s="72"/>
      <c r="B167" s="72"/>
      <c r="C167" s="40" t="s">
        <v>73</v>
      </c>
      <c r="D167" s="42">
        <v>2277823</v>
      </c>
      <c r="E167" s="42">
        <f>E169+E176+E172</f>
        <v>26071043</v>
      </c>
      <c r="F167" s="42">
        <f>F198</f>
        <v>0</v>
      </c>
      <c r="G167" s="41">
        <f>D167+E167-F167</f>
        <v>28348866</v>
      </c>
    </row>
    <row r="168" spans="1:7" s="44" customFormat="1" ht="24.75" customHeight="1">
      <c r="A168" s="72"/>
      <c r="B168" s="72"/>
      <c r="C168" s="40" t="s">
        <v>113</v>
      </c>
      <c r="D168" s="42">
        <v>0</v>
      </c>
      <c r="E168" s="42">
        <f>E177+E173</f>
        <v>50553317</v>
      </c>
      <c r="F168" s="42"/>
      <c r="G168" s="41">
        <f>D168+E168-F168</f>
        <v>50553317</v>
      </c>
    </row>
    <row r="169" spans="1:7" s="6" customFormat="1" ht="52.5" customHeight="1">
      <c r="A169" s="15"/>
      <c r="B169" s="108" t="s">
        <v>107</v>
      </c>
      <c r="C169" s="113"/>
      <c r="D169" s="25">
        <v>1031723</v>
      </c>
      <c r="E169" s="25">
        <v>3450000</v>
      </c>
      <c r="F169" s="25">
        <v>0</v>
      </c>
      <c r="G169" s="25">
        <f>D169+E169-F169</f>
        <v>4481723</v>
      </c>
    </row>
    <row r="170" spans="1:7" s="28" customFormat="1" ht="57" customHeight="1">
      <c r="A170" s="21"/>
      <c r="B170" s="21"/>
      <c r="C170" s="107" t="s">
        <v>132</v>
      </c>
      <c r="D170" s="107"/>
      <c r="E170" s="107"/>
      <c r="F170" s="107"/>
      <c r="G170" s="107"/>
    </row>
    <row r="171" spans="1:7" s="6" customFormat="1" ht="39" customHeight="1">
      <c r="A171" s="15"/>
      <c r="B171" s="108" t="s">
        <v>139</v>
      </c>
      <c r="C171" s="113"/>
      <c r="D171" s="25">
        <v>0</v>
      </c>
      <c r="E171" s="25">
        <f>E172+E173</f>
        <v>14928854</v>
      </c>
      <c r="F171" s="25">
        <v>0</v>
      </c>
      <c r="G171" s="25">
        <f>D171+E171-F171</f>
        <v>14928854</v>
      </c>
    </row>
    <row r="172" spans="1:7" s="91" customFormat="1" ht="13.5" customHeight="1">
      <c r="A172" s="86"/>
      <c r="B172" s="87"/>
      <c r="C172" s="88" t="s">
        <v>108</v>
      </c>
      <c r="D172" s="89">
        <v>0</v>
      </c>
      <c r="E172" s="89">
        <v>14378854</v>
      </c>
      <c r="F172" s="89"/>
      <c r="G172" s="89">
        <f>D172+E172-F172</f>
        <v>14378854</v>
      </c>
    </row>
    <row r="173" spans="1:7" s="91" customFormat="1" ht="13.5" customHeight="1">
      <c r="A173" s="86"/>
      <c r="B173" s="87"/>
      <c r="C173" s="88" t="s">
        <v>109</v>
      </c>
      <c r="D173" s="89">
        <v>0</v>
      </c>
      <c r="E173" s="89">
        <v>550000</v>
      </c>
      <c r="F173" s="89"/>
      <c r="G173" s="89">
        <f>D173+E173-F173</f>
        <v>550000</v>
      </c>
    </row>
    <row r="174" spans="1:7" s="28" customFormat="1" ht="41.25" customHeight="1">
      <c r="A174" s="21"/>
      <c r="B174" s="21"/>
      <c r="C174" s="107" t="s">
        <v>185</v>
      </c>
      <c r="D174" s="107"/>
      <c r="E174" s="107"/>
      <c r="F174" s="107"/>
      <c r="G174" s="107"/>
    </row>
    <row r="175" spans="1:7" s="6" customFormat="1" ht="39.75" customHeight="1">
      <c r="A175" s="15"/>
      <c r="B175" s="108" t="s">
        <v>112</v>
      </c>
      <c r="C175" s="113"/>
      <c r="D175" s="25">
        <v>0</v>
      </c>
      <c r="E175" s="25">
        <f>SUM(E176:E177)</f>
        <v>58245506</v>
      </c>
      <c r="F175" s="25">
        <v>0</v>
      </c>
      <c r="G175" s="25">
        <f>D175+E175-F175</f>
        <v>58245506</v>
      </c>
    </row>
    <row r="176" spans="1:7" s="91" customFormat="1" ht="13.5" customHeight="1">
      <c r="A176" s="86"/>
      <c r="B176" s="87"/>
      <c r="C176" s="88" t="s">
        <v>108</v>
      </c>
      <c r="D176" s="89">
        <v>0</v>
      </c>
      <c r="E176" s="89">
        <v>8242189</v>
      </c>
      <c r="F176" s="89"/>
      <c r="G176" s="89">
        <f>D176+E176-F176</f>
        <v>8242189</v>
      </c>
    </row>
    <row r="177" spans="1:7" s="91" customFormat="1" ht="13.5" customHeight="1">
      <c r="A177" s="86"/>
      <c r="B177" s="87"/>
      <c r="C177" s="88" t="s">
        <v>109</v>
      </c>
      <c r="D177" s="89">
        <v>0</v>
      </c>
      <c r="E177" s="89">
        <v>50003317</v>
      </c>
      <c r="F177" s="89"/>
      <c r="G177" s="89">
        <f>D177+E177-F177</f>
        <v>50003317</v>
      </c>
    </row>
    <row r="178" spans="1:7" s="28" customFormat="1" ht="55.5" customHeight="1">
      <c r="A178" s="21"/>
      <c r="B178" s="21"/>
      <c r="C178" s="107" t="s">
        <v>188</v>
      </c>
      <c r="D178" s="107"/>
      <c r="E178" s="107"/>
      <c r="F178" s="107"/>
      <c r="G178" s="107"/>
    </row>
    <row r="179" spans="1:7" s="28" customFormat="1" ht="6.75" customHeight="1">
      <c r="A179" s="21"/>
      <c r="B179" s="21"/>
      <c r="C179" s="16"/>
      <c r="D179" s="16"/>
      <c r="E179" s="16"/>
      <c r="F179" s="16"/>
      <c r="G179" s="16"/>
    </row>
    <row r="180" spans="1:7" s="28" customFormat="1" ht="24" customHeight="1">
      <c r="A180" s="112">
        <v>852</v>
      </c>
      <c r="B180" s="112"/>
      <c r="C180" s="20" t="s">
        <v>33</v>
      </c>
      <c r="D180" s="17">
        <v>27074799</v>
      </c>
      <c r="E180" s="17">
        <f>E181</f>
        <v>0</v>
      </c>
      <c r="F180" s="17">
        <f>F181</f>
        <v>2360391</v>
      </c>
      <c r="G180" s="17">
        <f aca="true" t="shared" si="9" ref="G180:G186">D180+E180-F180</f>
        <v>24714408</v>
      </c>
    </row>
    <row r="181" spans="1:7" s="14" customFormat="1" ht="19.5" customHeight="1">
      <c r="A181" s="111" t="s">
        <v>154</v>
      </c>
      <c r="B181" s="111"/>
      <c r="C181" s="12" t="s">
        <v>19</v>
      </c>
      <c r="D181" s="13">
        <v>21560001</v>
      </c>
      <c r="E181" s="13">
        <f>E182</f>
        <v>0</v>
      </c>
      <c r="F181" s="13">
        <f>F182+F183</f>
        <v>2360391</v>
      </c>
      <c r="G181" s="13">
        <f t="shared" si="9"/>
        <v>19199610</v>
      </c>
    </row>
    <row r="182" spans="1:7" s="44" customFormat="1" ht="26.25" customHeight="1">
      <c r="A182" s="72"/>
      <c r="B182" s="72"/>
      <c r="C182" s="40" t="s">
        <v>73</v>
      </c>
      <c r="D182" s="42">
        <v>20821102</v>
      </c>
      <c r="E182" s="42">
        <f>E185</f>
        <v>0</v>
      </c>
      <c r="F182" s="42">
        <f>F185</f>
        <v>2302496</v>
      </c>
      <c r="G182" s="41">
        <f t="shared" si="9"/>
        <v>18518606</v>
      </c>
    </row>
    <row r="183" spans="1:7" s="44" customFormat="1" ht="26.25" customHeight="1">
      <c r="A183" s="72"/>
      <c r="B183" s="72"/>
      <c r="C183" s="40" t="s">
        <v>113</v>
      </c>
      <c r="D183" s="42">
        <v>678899</v>
      </c>
      <c r="E183" s="42">
        <f>E186</f>
        <v>0</v>
      </c>
      <c r="F183" s="42">
        <f>F186</f>
        <v>57895</v>
      </c>
      <c r="G183" s="41">
        <f t="shared" si="9"/>
        <v>621004</v>
      </c>
    </row>
    <row r="184" spans="1:7" s="6" customFormat="1" ht="18.75" customHeight="1">
      <c r="A184" s="15"/>
      <c r="B184" s="108" t="s">
        <v>155</v>
      </c>
      <c r="C184" s="113"/>
      <c r="D184" s="25">
        <v>7402477</v>
      </c>
      <c r="E184" s="25"/>
      <c r="F184" s="25">
        <f>F185+F186</f>
        <v>2360391</v>
      </c>
      <c r="G184" s="25">
        <f t="shared" si="9"/>
        <v>5042086</v>
      </c>
    </row>
    <row r="185" spans="1:7" s="91" customFormat="1" ht="13.5" customHeight="1">
      <c r="A185" s="86"/>
      <c r="B185" s="87"/>
      <c r="C185" s="88" t="s">
        <v>108</v>
      </c>
      <c r="D185" s="89">
        <v>7307477</v>
      </c>
      <c r="E185" s="89"/>
      <c r="F185" s="89">
        <v>2302496</v>
      </c>
      <c r="G185" s="89">
        <f t="shared" si="9"/>
        <v>5004981</v>
      </c>
    </row>
    <row r="186" spans="1:7" s="91" customFormat="1" ht="13.5" customHeight="1">
      <c r="A186" s="86"/>
      <c r="B186" s="87"/>
      <c r="C186" s="88" t="s">
        <v>109</v>
      </c>
      <c r="D186" s="89">
        <v>95000</v>
      </c>
      <c r="E186" s="89"/>
      <c r="F186" s="89">
        <v>57895</v>
      </c>
      <c r="G186" s="89">
        <f t="shared" si="9"/>
        <v>37105</v>
      </c>
    </row>
    <row r="187" spans="1:7" s="28" customFormat="1" ht="32.25" customHeight="1">
      <c r="A187" s="21"/>
      <c r="B187" s="21"/>
      <c r="C187" s="107" t="s">
        <v>163</v>
      </c>
      <c r="D187" s="107"/>
      <c r="E187" s="107"/>
      <c r="F187" s="107"/>
      <c r="G187" s="107"/>
    </row>
    <row r="188" spans="1:7" s="14" customFormat="1" ht="6.75" customHeight="1">
      <c r="A188" s="76"/>
      <c r="B188" s="76"/>
      <c r="C188" s="12"/>
      <c r="D188" s="13"/>
      <c r="E188" s="13"/>
      <c r="F188" s="13"/>
      <c r="G188" s="13"/>
    </row>
    <row r="189" spans="1:7" s="28" customFormat="1" ht="24" customHeight="1">
      <c r="A189" s="112">
        <v>853</v>
      </c>
      <c r="B189" s="112"/>
      <c r="C189" s="20" t="s">
        <v>51</v>
      </c>
      <c r="D189" s="17">
        <v>21474324</v>
      </c>
      <c r="E189" s="17">
        <f>E190</f>
        <v>4217406</v>
      </c>
      <c r="F189" s="17">
        <f>F190</f>
        <v>0</v>
      </c>
      <c r="G189" s="17">
        <f>D189+E189-F189</f>
        <v>25691730</v>
      </c>
    </row>
    <row r="190" spans="1:7" s="14" customFormat="1" ht="19.5" customHeight="1">
      <c r="A190" s="111" t="s">
        <v>114</v>
      </c>
      <c r="B190" s="111"/>
      <c r="C190" s="12" t="s">
        <v>19</v>
      </c>
      <c r="D190" s="13">
        <v>1571500</v>
      </c>
      <c r="E190" s="13">
        <f>E191</f>
        <v>4217406</v>
      </c>
      <c r="F190" s="13">
        <f>F191</f>
        <v>0</v>
      </c>
      <c r="G190" s="13">
        <f>D190+E190-F190</f>
        <v>5788906</v>
      </c>
    </row>
    <row r="191" spans="1:7" s="44" customFormat="1" ht="26.25" customHeight="1">
      <c r="A191" s="72"/>
      <c r="B191" s="72"/>
      <c r="C191" s="40" t="s">
        <v>73</v>
      </c>
      <c r="D191" s="42">
        <v>1300000</v>
      </c>
      <c r="E191" s="42">
        <f>E192</f>
        <v>4217406</v>
      </c>
      <c r="F191" s="42">
        <f>F192+F196</f>
        <v>0</v>
      </c>
      <c r="G191" s="41">
        <f>D191+E191-F191</f>
        <v>5517406</v>
      </c>
    </row>
    <row r="192" spans="1:7" s="6" customFormat="1" ht="52.5" customHeight="1">
      <c r="A192" s="15"/>
      <c r="B192" s="108" t="s">
        <v>115</v>
      </c>
      <c r="C192" s="113"/>
      <c r="D192" s="25">
        <v>0</v>
      </c>
      <c r="E192" s="25">
        <v>4217406</v>
      </c>
      <c r="F192" s="25">
        <v>0</v>
      </c>
      <c r="G192" s="25">
        <f>D192+E192-F192</f>
        <v>4217406</v>
      </c>
    </row>
    <row r="193" spans="1:7" s="28" customFormat="1" ht="59.25" customHeight="1">
      <c r="A193" s="21"/>
      <c r="B193" s="21"/>
      <c r="C193" s="107" t="s">
        <v>186</v>
      </c>
      <c r="D193" s="107"/>
      <c r="E193" s="107"/>
      <c r="F193" s="107"/>
      <c r="G193" s="107"/>
    </row>
    <row r="194" spans="1:7" s="28" customFormat="1" ht="7.5" customHeight="1">
      <c r="A194" s="21"/>
      <c r="B194" s="21"/>
      <c r="C194" s="16"/>
      <c r="D194" s="16"/>
      <c r="E194" s="16"/>
      <c r="F194" s="16"/>
      <c r="G194" s="16"/>
    </row>
    <row r="195" spans="1:7" s="28" customFormat="1" ht="24" customHeight="1">
      <c r="A195" s="112">
        <v>921</v>
      </c>
      <c r="B195" s="112"/>
      <c r="C195" s="20" t="s">
        <v>20</v>
      </c>
      <c r="D195" s="17">
        <v>119958007</v>
      </c>
      <c r="E195" s="17">
        <f>E204+E196+E200</f>
        <v>12823785</v>
      </c>
      <c r="F195" s="17">
        <f>F204+F196+F200</f>
        <v>325202</v>
      </c>
      <c r="G195" s="17">
        <f>D195+E195-F195</f>
        <v>132456590</v>
      </c>
    </row>
    <row r="196" spans="1:7" s="14" customFormat="1" ht="18" customHeight="1">
      <c r="A196" s="111" t="s">
        <v>64</v>
      </c>
      <c r="B196" s="111"/>
      <c r="C196" s="12" t="s">
        <v>65</v>
      </c>
      <c r="D196" s="13">
        <v>10016500</v>
      </c>
      <c r="E196" s="13">
        <f>E197</f>
        <v>9750502</v>
      </c>
      <c r="F196" s="13">
        <f>F197</f>
        <v>0</v>
      </c>
      <c r="G196" s="13">
        <f>D196+E196-F196</f>
        <v>19767002</v>
      </c>
    </row>
    <row r="197" spans="1:7" s="44" customFormat="1" ht="26.25" customHeight="1">
      <c r="A197" s="72"/>
      <c r="B197" s="72"/>
      <c r="C197" s="40" t="s">
        <v>113</v>
      </c>
      <c r="D197" s="42">
        <v>0</v>
      </c>
      <c r="E197" s="42">
        <f>E198</f>
        <v>9750502</v>
      </c>
      <c r="F197" s="42">
        <f>F198</f>
        <v>0</v>
      </c>
      <c r="G197" s="41">
        <f>D197+E197-F197</f>
        <v>9750502</v>
      </c>
    </row>
    <row r="198" spans="1:7" s="6" customFormat="1" ht="50.25" customHeight="1">
      <c r="A198" s="15"/>
      <c r="B198" s="108" t="s">
        <v>131</v>
      </c>
      <c r="C198" s="113"/>
      <c r="D198" s="25">
        <v>0</v>
      </c>
      <c r="E198" s="25">
        <v>9750502</v>
      </c>
      <c r="F198" s="25">
        <v>0</v>
      </c>
      <c r="G198" s="25">
        <f>D198+E198-F198</f>
        <v>9750502</v>
      </c>
    </row>
    <row r="199" spans="1:7" s="28" customFormat="1" ht="52.5" customHeight="1">
      <c r="A199" s="21"/>
      <c r="B199" s="21"/>
      <c r="C199" s="107" t="s">
        <v>172</v>
      </c>
      <c r="D199" s="107"/>
      <c r="E199" s="107"/>
      <c r="F199" s="107"/>
      <c r="G199" s="107"/>
    </row>
    <row r="200" spans="1:7" s="14" customFormat="1" ht="20.25" customHeight="1">
      <c r="A200" s="114" t="s">
        <v>71</v>
      </c>
      <c r="B200" s="114"/>
      <c r="C200" s="12" t="s">
        <v>72</v>
      </c>
      <c r="D200" s="13">
        <v>1200000</v>
      </c>
      <c r="E200" s="13">
        <f>E201</f>
        <v>470648</v>
      </c>
      <c r="F200" s="13">
        <f>F201</f>
        <v>0</v>
      </c>
      <c r="G200" s="13">
        <f>D200+E200-F200</f>
        <v>1670648</v>
      </c>
    </row>
    <row r="201" spans="1:7" s="44" customFormat="1" ht="26.25" customHeight="1">
      <c r="A201" s="72"/>
      <c r="B201" s="72"/>
      <c r="C201" s="40" t="s">
        <v>73</v>
      </c>
      <c r="D201" s="42">
        <v>0</v>
      </c>
      <c r="E201" s="42">
        <f>E202</f>
        <v>470648</v>
      </c>
      <c r="F201" s="42">
        <f>F202</f>
        <v>0</v>
      </c>
      <c r="G201" s="41">
        <f>D201+E201-F201</f>
        <v>470648</v>
      </c>
    </row>
    <row r="202" spans="1:7" s="6" customFormat="1" ht="30" customHeight="1">
      <c r="A202" s="15"/>
      <c r="B202" s="115" t="s">
        <v>187</v>
      </c>
      <c r="C202" s="109"/>
      <c r="D202" s="25">
        <v>0</v>
      </c>
      <c r="E202" s="25">
        <v>470648</v>
      </c>
      <c r="F202" s="25"/>
      <c r="G202" s="25">
        <f>D202+E202-F202</f>
        <v>470648</v>
      </c>
    </row>
    <row r="203" spans="1:7" s="6" customFormat="1" ht="43.5" customHeight="1">
      <c r="A203" s="15"/>
      <c r="B203" s="29"/>
      <c r="C203" s="107" t="s">
        <v>189</v>
      </c>
      <c r="D203" s="107"/>
      <c r="E203" s="107"/>
      <c r="F203" s="107"/>
      <c r="G203" s="107"/>
    </row>
    <row r="204" spans="1:7" s="14" customFormat="1" ht="20.25" customHeight="1">
      <c r="A204" s="114" t="s">
        <v>95</v>
      </c>
      <c r="B204" s="114"/>
      <c r="C204" s="12" t="s">
        <v>19</v>
      </c>
      <c r="D204" s="13">
        <v>26001003</v>
      </c>
      <c r="E204" s="13">
        <f>E205+E206+E207</f>
        <v>2602635</v>
      </c>
      <c r="F204" s="13">
        <f>F205+F206+F207</f>
        <v>325202</v>
      </c>
      <c r="G204" s="13">
        <f>D204+E204-F204</f>
        <v>28278436</v>
      </c>
    </row>
    <row r="205" spans="1:7" s="44" customFormat="1" ht="26.25" customHeight="1">
      <c r="A205" s="72"/>
      <c r="B205" s="72"/>
      <c r="C205" s="102" t="s">
        <v>73</v>
      </c>
      <c r="D205" s="43">
        <v>258942</v>
      </c>
      <c r="E205" s="43">
        <f>E210+E212</f>
        <v>867529</v>
      </c>
      <c r="F205" s="43">
        <f>F210</f>
        <v>0</v>
      </c>
      <c r="G205" s="103">
        <f>D205+E205-F205</f>
        <v>1126471</v>
      </c>
    </row>
    <row r="206" spans="1:7" s="6" customFormat="1" ht="25.5" customHeight="1">
      <c r="A206" s="15"/>
      <c r="B206" s="26"/>
      <c r="C206" s="83" t="s">
        <v>68</v>
      </c>
      <c r="D206" s="5">
        <v>18190477</v>
      </c>
      <c r="E206" s="5">
        <f>E208</f>
        <v>0</v>
      </c>
      <c r="F206" s="5">
        <f>F208</f>
        <v>325202</v>
      </c>
      <c r="G206" s="5">
        <f>D206+E206-F206</f>
        <v>17865275</v>
      </c>
    </row>
    <row r="207" spans="1:7" s="44" customFormat="1" ht="26.25" customHeight="1">
      <c r="A207" s="72"/>
      <c r="B207" s="72"/>
      <c r="C207" s="40" t="s">
        <v>113</v>
      </c>
      <c r="D207" s="42">
        <v>8500086</v>
      </c>
      <c r="E207" s="42">
        <f>E214</f>
        <v>1735106</v>
      </c>
      <c r="F207" s="42"/>
      <c r="G207" s="41">
        <f>D207+E207-F207</f>
        <v>10235192</v>
      </c>
    </row>
    <row r="208" spans="1:7" s="6" customFormat="1" ht="16.5" customHeight="1">
      <c r="A208" s="15"/>
      <c r="B208" s="109" t="s">
        <v>101</v>
      </c>
      <c r="C208" s="109"/>
      <c r="D208" s="5">
        <v>325202</v>
      </c>
      <c r="E208" s="5">
        <v>0</v>
      </c>
      <c r="F208" s="5">
        <v>325202</v>
      </c>
      <c r="G208" s="5">
        <f>D208+E208-F208</f>
        <v>0</v>
      </c>
    </row>
    <row r="209" spans="1:7" s="28" customFormat="1" ht="21" customHeight="1">
      <c r="A209" s="21"/>
      <c r="B209" s="21"/>
      <c r="C209" s="107" t="s">
        <v>118</v>
      </c>
      <c r="D209" s="107"/>
      <c r="E209" s="107"/>
      <c r="F209" s="107"/>
      <c r="G209" s="107"/>
    </row>
    <row r="210" spans="1:7" s="6" customFormat="1" ht="24.75" customHeight="1">
      <c r="A210" s="15"/>
      <c r="B210" s="108" t="s">
        <v>111</v>
      </c>
      <c r="C210" s="108"/>
      <c r="D210" s="25">
        <v>258942</v>
      </c>
      <c r="E210" s="25">
        <v>604389</v>
      </c>
      <c r="F210" s="25">
        <v>0</v>
      </c>
      <c r="G210" s="25">
        <f>D210+E210-F210</f>
        <v>863331</v>
      </c>
    </row>
    <row r="211" spans="1:7" s="28" customFormat="1" ht="43.5" customHeight="1">
      <c r="A211" s="21"/>
      <c r="B211" s="21"/>
      <c r="C211" s="107" t="s">
        <v>180</v>
      </c>
      <c r="D211" s="107"/>
      <c r="E211" s="107"/>
      <c r="F211" s="107"/>
      <c r="G211" s="107"/>
    </row>
    <row r="212" spans="1:7" s="60" customFormat="1" ht="29.25" customHeight="1">
      <c r="A212" s="7"/>
      <c r="B212" s="108" t="s">
        <v>110</v>
      </c>
      <c r="C212" s="108"/>
      <c r="D212" s="25">
        <v>0</v>
      </c>
      <c r="E212" s="25">
        <v>263140</v>
      </c>
      <c r="F212" s="25">
        <v>0</v>
      </c>
      <c r="G212" s="25">
        <f>D212+E212-F212</f>
        <v>263140</v>
      </c>
    </row>
    <row r="213" spans="1:7" s="28" customFormat="1" ht="45.75" customHeight="1">
      <c r="A213" s="21"/>
      <c r="B213" s="21"/>
      <c r="C213" s="107" t="s">
        <v>173</v>
      </c>
      <c r="D213" s="107"/>
      <c r="E213" s="107"/>
      <c r="F213" s="107"/>
      <c r="G213" s="107"/>
    </row>
    <row r="214" spans="1:7" s="60" customFormat="1" ht="41.25" customHeight="1">
      <c r="A214" s="7"/>
      <c r="B214" s="108" t="s">
        <v>126</v>
      </c>
      <c r="C214" s="108"/>
      <c r="D214" s="25">
        <v>18281859</v>
      </c>
      <c r="E214" s="25">
        <v>1735106</v>
      </c>
      <c r="F214" s="25">
        <v>0</v>
      </c>
      <c r="G214" s="25">
        <f>D214+E214-F214</f>
        <v>20016965</v>
      </c>
    </row>
    <row r="215" spans="1:7" s="28" customFormat="1" ht="54.75" customHeight="1">
      <c r="A215" s="21"/>
      <c r="B215" s="21"/>
      <c r="C215" s="107" t="s">
        <v>133</v>
      </c>
      <c r="D215" s="107"/>
      <c r="E215" s="107"/>
      <c r="F215" s="107"/>
      <c r="G215" s="107"/>
    </row>
    <row r="216" spans="1:7" s="10" customFormat="1" ht="6" customHeight="1">
      <c r="A216" s="7"/>
      <c r="B216" s="106"/>
      <c r="C216" s="106"/>
      <c r="D216" s="106"/>
      <c r="E216" s="106"/>
      <c r="F216" s="106"/>
      <c r="G216" s="106"/>
    </row>
    <row r="217" spans="1:7" s="28" customFormat="1" ht="26.25" customHeight="1">
      <c r="A217" s="112">
        <v>926</v>
      </c>
      <c r="B217" s="112"/>
      <c r="C217" s="20" t="s">
        <v>38</v>
      </c>
      <c r="D217" s="17">
        <v>7350000</v>
      </c>
      <c r="E217" s="17">
        <f>E218</f>
        <v>200000</v>
      </c>
      <c r="F217" s="17">
        <f>F218</f>
        <v>200000</v>
      </c>
      <c r="G217" s="17">
        <f>D217+E217-F217</f>
        <v>7350000</v>
      </c>
    </row>
    <row r="218" spans="1:7" s="14" customFormat="1" ht="22.5" customHeight="1">
      <c r="A218" s="111" t="s">
        <v>39</v>
      </c>
      <c r="B218" s="111"/>
      <c r="C218" s="12" t="s">
        <v>40</v>
      </c>
      <c r="D218" s="13">
        <v>7350000</v>
      </c>
      <c r="E218" s="13">
        <f>E219</f>
        <v>200000</v>
      </c>
      <c r="F218" s="13">
        <f>F219</f>
        <v>200000</v>
      </c>
      <c r="G218" s="13">
        <f>D218+E218-F218</f>
        <v>7350000</v>
      </c>
    </row>
    <row r="219" spans="1:7" s="6" customFormat="1" ht="25.5" customHeight="1">
      <c r="A219" s="15"/>
      <c r="B219" s="26"/>
      <c r="C219" s="29" t="s">
        <v>70</v>
      </c>
      <c r="D219" s="25">
        <v>4100000</v>
      </c>
      <c r="E219" s="25">
        <f>E220+E221</f>
        <v>200000</v>
      </c>
      <c r="F219" s="25">
        <f>F220+F221</f>
        <v>200000</v>
      </c>
      <c r="G219" s="25">
        <f>D219+E219-F219</f>
        <v>4100000</v>
      </c>
    </row>
    <row r="220" spans="1:7" s="6" customFormat="1" ht="28.5" customHeight="1">
      <c r="A220" s="15"/>
      <c r="B220" s="108" t="s">
        <v>103</v>
      </c>
      <c r="C220" s="108"/>
      <c r="D220" s="25">
        <v>1600000</v>
      </c>
      <c r="E220" s="25">
        <v>200000</v>
      </c>
      <c r="F220" s="25">
        <v>0</v>
      </c>
      <c r="G220" s="25">
        <f>D220+E220-F220</f>
        <v>1800000</v>
      </c>
    </row>
    <row r="221" spans="1:7" s="6" customFormat="1" ht="28.5" customHeight="1">
      <c r="A221" s="15"/>
      <c r="B221" s="108" t="s">
        <v>104</v>
      </c>
      <c r="C221" s="108"/>
      <c r="D221" s="25">
        <v>900000</v>
      </c>
      <c r="E221" s="25">
        <v>0</v>
      </c>
      <c r="F221" s="25">
        <v>200000</v>
      </c>
      <c r="G221" s="25">
        <f>D221+E221-F221</f>
        <v>700000</v>
      </c>
    </row>
    <row r="222" spans="1:7" s="28" customFormat="1" ht="84" customHeight="1">
      <c r="A222" s="21"/>
      <c r="B222" s="21"/>
      <c r="C222" s="107" t="s">
        <v>116</v>
      </c>
      <c r="D222" s="107"/>
      <c r="E222" s="107"/>
      <c r="F222" s="107"/>
      <c r="G222" s="107"/>
    </row>
  </sheetData>
  <sheetProtection password="C25B" sheet="1"/>
  <mergeCells count="113">
    <mergeCell ref="A71:B71"/>
    <mergeCell ref="A51:B51"/>
    <mergeCell ref="C193:G193"/>
    <mergeCell ref="A180:B180"/>
    <mergeCell ref="B120:C120"/>
    <mergeCell ref="C121:G121"/>
    <mergeCell ref="B15:C15"/>
    <mergeCell ref="B16:C16"/>
    <mergeCell ref="C163:G163"/>
    <mergeCell ref="B35:G35"/>
    <mergeCell ref="B29:G29"/>
    <mergeCell ref="B31:G31"/>
    <mergeCell ref="A218:B218"/>
    <mergeCell ref="A1:G1"/>
    <mergeCell ref="B2:C2"/>
    <mergeCell ref="A3:B4"/>
    <mergeCell ref="C3:C4"/>
    <mergeCell ref="D3:D4"/>
    <mergeCell ref="E3:F3"/>
    <mergeCell ref="G3:G4"/>
    <mergeCell ref="A44:B44"/>
    <mergeCell ref="B149:C149"/>
    <mergeCell ref="B9:C9"/>
    <mergeCell ref="B10:C10"/>
    <mergeCell ref="B13:C13"/>
    <mergeCell ref="B14:C14"/>
    <mergeCell ref="A204:B204"/>
    <mergeCell ref="A217:B217"/>
    <mergeCell ref="C152:G152"/>
    <mergeCell ref="A107:B107"/>
    <mergeCell ref="A106:B106"/>
    <mergeCell ref="A200:B200"/>
    <mergeCell ref="B26:G26"/>
    <mergeCell ref="B27:G27"/>
    <mergeCell ref="B28:G28"/>
    <mergeCell ref="B30:G30"/>
    <mergeCell ref="B6:C6"/>
    <mergeCell ref="B17:C17"/>
    <mergeCell ref="B18:C18"/>
    <mergeCell ref="B19:C19"/>
    <mergeCell ref="B7:C7"/>
    <mergeCell ref="B8:C8"/>
    <mergeCell ref="B11:C11"/>
    <mergeCell ref="B12:C12"/>
    <mergeCell ref="B20:C20"/>
    <mergeCell ref="B21:C21"/>
    <mergeCell ref="B23:E23"/>
    <mergeCell ref="B25:G25"/>
    <mergeCell ref="A190:B190"/>
    <mergeCell ref="A181:B181"/>
    <mergeCell ref="B184:C184"/>
    <mergeCell ref="C187:G187"/>
    <mergeCell ref="A147:B147"/>
    <mergeCell ref="B32:G32"/>
    <mergeCell ref="B33:G33"/>
    <mergeCell ref="C38:G38"/>
    <mergeCell ref="B34:G34"/>
    <mergeCell ref="A97:B97"/>
    <mergeCell ref="A134:B134"/>
    <mergeCell ref="A141:B141"/>
    <mergeCell ref="A146:B146"/>
    <mergeCell ref="B124:C124"/>
    <mergeCell ref="C178:G178"/>
    <mergeCell ref="A189:B189"/>
    <mergeCell ref="B214:C214"/>
    <mergeCell ref="C215:G215"/>
    <mergeCell ref="A135:B135"/>
    <mergeCell ref="C140:G140"/>
    <mergeCell ref="B137:C137"/>
    <mergeCell ref="B171:C171"/>
    <mergeCell ref="C174:G174"/>
    <mergeCell ref="B192:C192"/>
    <mergeCell ref="B143:C143"/>
    <mergeCell ref="C144:G144"/>
    <mergeCell ref="C203:G203"/>
    <mergeCell ref="A195:B195"/>
    <mergeCell ref="A165:B165"/>
    <mergeCell ref="A166:B166"/>
    <mergeCell ref="B153:C153"/>
    <mergeCell ref="C154:G154"/>
    <mergeCell ref="A196:B196"/>
    <mergeCell ref="B169:C169"/>
    <mergeCell ref="C170:G170"/>
    <mergeCell ref="B175:C175"/>
    <mergeCell ref="B131:C131"/>
    <mergeCell ref="C132:G132"/>
    <mergeCell ref="B208:C208"/>
    <mergeCell ref="C209:G209"/>
    <mergeCell ref="B220:C220"/>
    <mergeCell ref="C222:G222"/>
    <mergeCell ref="B221:C221"/>
    <mergeCell ref="B198:C198"/>
    <mergeCell ref="C199:G199"/>
    <mergeCell ref="B202:C202"/>
    <mergeCell ref="B119:C119"/>
    <mergeCell ref="A113:B113"/>
    <mergeCell ref="A114:B114"/>
    <mergeCell ref="A94:B94"/>
    <mergeCell ref="B127:C127"/>
    <mergeCell ref="A129:B129"/>
    <mergeCell ref="A122:B122"/>
    <mergeCell ref="C128:G128"/>
    <mergeCell ref="C126:G126"/>
    <mergeCell ref="B216:G216"/>
    <mergeCell ref="C213:G213"/>
    <mergeCell ref="B212:C212"/>
    <mergeCell ref="C211:G211"/>
    <mergeCell ref="B210:C210"/>
    <mergeCell ref="B110:C110"/>
    <mergeCell ref="C111:G111"/>
    <mergeCell ref="B116:C116"/>
    <mergeCell ref="B117:C117"/>
    <mergeCell ref="B118:C118"/>
  </mergeCells>
  <printOptions/>
  <pageMargins left="0.3937007874015748" right="0.3937007874015748" top="0.6692913385826772" bottom="0.9448818897637796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mach</dc:creator>
  <cp:keywords/>
  <dc:description/>
  <cp:lastModifiedBy>Krzysztof Ryszewski</cp:lastModifiedBy>
  <cp:lastPrinted>2020-12-10T07:58:43Z</cp:lastPrinted>
  <dcterms:created xsi:type="dcterms:W3CDTF">2008-04-14T06:34:10Z</dcterms:created>
  <dcterms:modified xsi:type="dcterms:W3CDTF">2020-12-10T08:31:40Z</dcterms:modified>
  <cp:category/>
  <cp:version/>
  <cp:contentType/>
  <cp:contentStatus/>
</cp:coreProperties>
</file>